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0610" windowHeight="11640" activeTab="1"/>
  </bookViews>
  <sheets>
    <sheet name="取扱説明書" sheetId="5" r:id="rId1"/>
    <sheet name="【原本】(男)" sheetId="3" r:id="rId2"/>
    <sheet name="【原本】(女)" sheetId="4" r:id="rId3"/>
    <sheet name="⑥【総合】男(Ｗ・Ｓ)" sheetId="6" r:id="rId4"/>
    <sheet name="⑥【総合】女(Ｗ・Ｓ)" sheetId="7" r:id="rId5"/>
    <sheet name="⑥【総合】内訳書" sheetId="8" r:id="rId6"/>
  </sheets>
  <definedNames>
    <definedName name="_xlnm.Print_Area" localSheetId="2">'【原本】(女)'!$A$1:$X$37</definedName>
    <definedName name="_xlnm.Print_Area" localSheetId="1">'【原本】(男)'!$A$1:$X$37</definedName>
    <definedName name="_xlnm.Print_Area" localSheetId="4">'⑥【総合】女(Ｗ・Ｓ)'!$A$1:$L$40</definedName>
    <definedName name="_xlnm.Print_Area" localSheetId="3">'⑥【総合】男(Ｗ・Ｓ)'!$A$1:$L$41</definedName>
    <definedName name="_xlnm.Print_Area" localSheetId="5">⑥【総合】内訳書!$B$1:$J$35</definedName>
    <definedName name="_xlnm.Print_Area" localSheetId="0">取扱説明書!$B$2:$O$29</definedName>
    <definedName name="ｸﾗﾌﾞ代表者">'【原本】(男)'!$A$3:$W$3</definedName>
    <definedName name="クラブ番号">'【原本】(男)'!$A$1</definedName>
    <definedName name="ﾏｲﾁｰﾑ女子登録数">'【原本】(女)'!$H$31</definedName>
    <definedName name="ﾏｲﾁｰﾑ男子登録数">'【原本】(男)'!$H$31</definedName>
    <definedName name="ﾏｲﾁｰﾑ登録者女子番号">'【原本】(女)'!$H$6:$H$30</definedName>
    <definedName name="ﾏｲﾁｰﾑ登録者男子番号">'【原本】(男)'!$H$6:$H$30</definedName>
    <definedName name="女子登録番号">'【原本】(女)'!$H$6:$AC$30</definedName>
    <definedName name="男子登録番号">'【原本】(男)'!$H$6:$AC$30</definedName>
  </definedNames>
  <calcPr calcId="145621"/>
</workbook>
</file>

<file path=xl/calcChain.xml><?xml version="1.0" encoding="utf-8"?>
<calcChain xmlns="http://schemas.openxmlformats.org/spreadsheetml/2006/main">
  <c r="I27" i="8" l="1"/>
  <c r="I8" i="6"/>
  <c r="D8" i="6"/>
  <c r="Q10" i="7"/>
  <c r="R10" i="7"/>
  <c r="P11" i="7"/>
  <c r="Q11" i="7"/>
  <c r="R11" i="7"/>
  <c r="P12" i="7"/>
  <c r="Q12" i="7"/>
  <c r="R12" i="7"/>
  <c r="P13" i="7"/>
  <c r="Q13" i="7"/>
  <c r="R13" i="7"/>
  <c r="P14" i="7"/>
  <c r="Q14" i="7"/>
  <c r="R14" i="7"/>
  <c r="P15" i="7"/>
  <c r="Q15" i="7"/>
  <c r="R15" i="7"/>
  <c r="P16" i="7"/>
  <c r="Q16" i="7"/>
  <c r="R16" i="7"/>
  <c r="P17" i="7"/>
  <c r="Q17" i="7"/>
  <c r="R17" i="7"/>
  <c r="P18" i="7"/>
  <c r="Q18" i="7"/>
  <c r="R18" i="7"/>
  <c r="P19" i="7"/>
  <c r="Q19" i="7"/>
  <c r="R19" i="7"/>
  <c r="P20" i="7"/>
  <c r="Q20" i="7"/>
  <c r="R20" i="7"/>
  <c r="P21" i="7"/>
  <c r="Q21" i="7"/>
  <c r="R21" i="7"/>
  <c r="P22" i="7"/>
  <c r="Q22" i="7"/>
  <c r="R22" i="7"/>
  <c r="P23" i="7"/>
  <c r="Q23" i="7"/>
  <c r="R23" i="7"/>
  <c r="P24" i="7"/>
  <c r="Q24" i="7"/>
  <c r="R24" i="7"/>
  <c r="P25" i="7"/>
  <c r="Q25" i="7"/>
  <c r="R25" i="7"/>
  <c r="P26" i="7"/>
  <c r="Q26" i="7"/>
  <c r="R26" i="7"/>
  <c r="P27" i="7"/>
  <c r="Q27" i="7"/>
  <c r="R27" i="7"/>
  <c r="P28" i="7"/>
  <c r="Q28" i="7"/>
  <c r="R28" i="7"/>
  <c r="P29" i="7"/>
  <c r="Q29" i="7"/>
  <c r="R29" i="7"/>
  <c r="P30" i="7"/>
  <c r="Q30" i="7"/>
  <c r="R30" i="7"/>
  <c r="P31" i="7"/>
  <c r="Q31" i="7"/>
  <c r="R31" i="7"/>
  <c r="P32" i="7"/>
  <c r="Q32" i="7"/>
  <c r="R32" i="7"/>
  <c r="P33" i="7"/>
  <c r="Q33" i="7"/>
  <c r="R33" i="7"/>
  <c r="R9" i="7"/>
  <c r="Q9" i="7"/>
  <c r="R10" i="6"/>
  <c r="R11" i="6"/>
  <c r="R12" i="6"/>
  <c r="R13" i="6"/>
  <c r="R14" i="6"/>
  <c r="R15" i="6"/>
  <c r="R16" i="6"/>
  <c r="R17" i="6"/>
  <c r="R18" i="6"/>
  <c r="R19" i="6"/>
  <c r="R20" i="6"/>
  <c r="R21" i="6"/>
  <c r="R22" i="6"/>
  <c r="R23" i="6"/>
  <c r="R24" i="6"/>
  <c r="R25" i="6"/>
  <c r="R26" i="6"/>
  <c r="R27" i="6"/>
  <c r="R28" i="6"/>
  <c r="R29" i="6"/>
  <c r="R30" i="6"/>
  <c r="R31" i="6"/>
  <c r="R32" i="6"/>
  <c r="R33" i="6"/>
  <c r="R9" i="6"/>
  <c r="Q10" i="6"/>
  <c r="Q11" i="6"/>
  <c r="Q12" i="6"/>
  <c r="Q13" i="6"/>
  <c r="Q14" i="6"/>
  <c r="Q15" i="6"/>
  <c r="Q16" i="6"/>
  <c r="Q17" i="6"/>
  <c r="Q18" i="6"/>
  <c r="Q19" i="6"/>
  <c r="Q20" i="6"/>
  <c r="Q21" i="6"/>
  <c r="Q22" i="6"/>
  <c r="Q23" i="6"/>
  <c r="Q24" i="6"/>
  <c r="Q25" i="6"/>
  <c r="Q26" i="6"/>
  <c r="Q27" i="6"/>
  <c r="Q28" i="6"/>
  <c r="Q29" i="6"/>
  <c r="Q30" i="6"/>
  <c r="Q31" i="6"/>
  <c r="Q32" i="6"/>
  <c r="Q33" i="6"/>
  <c r="Q9" i="6"/>
  <c r="P10" i="6"/>
  <c r="P11" i="6"/>
  <c r="P12" i="6"/>
  <c r="P13" i="6"/>
  <c r="P14" i="6"/>
  <c r="P15" i="6"/>
  <c r="P16" i="6"/>
  <c r="P17" i="6"/>
  <c r="P18" i="6"/>
  <c r="P19" i="6"/>
  <c r="P20" i="6"/>
  <c r="P21" i="6"/>
  <c r="P22" i="6"/>
  <c r="P23" i="6"/>
  <c r="P24" i="6"/>
  <c r="P25" i="6"/>
  <c r="P26" i="6"/>
  <c r="P27" i="6"/>
  <c r="P28" i="6"/>
  <c r="P29" i="6"/>
  <c r="P30" i="6"/>
  <c r="P31" i="6"/>
  <c r="P32" i="6"/>
  <c r="P33" i="6"/>
  <c r="I28" i="8"/>
  <c r="E22" i="8"/>
  <c r="T33" i="7"/>
  <c r="F33" i="7"/>
  <c r="E33" i="7"/>
  <c r="D33" i="7"/>
  <c r="U32" i="7"/>
  <c r="T32" i="7"/>
  <c r="K32" i="7"/>
  <c r="J32" i="7"/>
  <c r="I32" i="7"/>
  <c r="F32" i="7"/>
  <c r="E32" i="7"/>
  <c r="D32" i="7"/>
  <c r="T31" i="7"/>
  <c r="F31" i="7"/>
  <c r="E31" i="7"/>
  <c r="D31" i="7"/>
  <c r="U30" i="7"/>
  <c r="T30" i="7"/>
  <c r="K30" i="7"/>
  <c r="J30" i="7"/>
  <c r="I30" i="7"/>
  <c r="F30" i="7"/>
  <c r="E30" i="7"/>
  <c r="D30" i="7"/>
  <c r="T29" i="7"/>
  <c r="F29" i="7"/>
  <c r="E29" i="7"/>
  <c r="D29" i="7"/>
  <c r="U28" i="7"/>
  <c r="T28" i="7"/>
  <c r="K28" i="7"/>
  <c r="J28" i="7"/>
  <c r="I28" i="7"/>
  <c r="F28" i="7"/>
  <c r="E28" i="7"/>
  <c r="D28" i="7"/>
  <c r="T27" i="7"/>
  <c r="F27" i="7"/>
  <c r="E27" i="7"/>
  <c r="D27" i="7"/>
  <c r="U26" i="7"/>
  <c r="T26" i="7"/>
  <c r="K26" i="7"/>
  <c r="J26" i="7"/>
  <c r="I26" i="7"/>
  <c r="F26" i="7"/>
  <c r="E26" i="7"/>
  <c r="D26" i="7"/>
  <c r="T25" i="7"/>
  <c r="F25" i="7"/>
  <c r="E25" i="7"/>
  <c r="D25" i="7"/>
  <c r="U24" i="7"/>
  <c r="T24" i="7"/>
  <c r="K24" i="7"/>
  <c r="J24" i="7"/>
  <c r="I24" i="7"/>
  <c r="F24" i="7"/>
  <c r="E24" i="7"/>
  <c r="D24" i="7"/>
  <c r="T23" i="7"/>
  <c r="F23" i="7"/>
  <c r="E23" i="7"/>
  <c r="D23" i="7"/>
  <c r="U22" i="7"/>
  <c r="T22" i="7"/>
  <c r="K22" i="7"/>
  <c r="J22" i="7"/>
  <c r="I22" i="7"/>
  <c r="F22" i="7"/>
  <c r="E22" i="7"/>
  <c r="D22" i="7"/>
  <c r="T21" i="7"/>
  <c r="F21" i="7"/>
  <c r="E21" i="7"/>
  <c r="D21" i="7"/>
  <c r="U20" i="7"/>
  <c r="T20" i="7"/>
  <c r="K20" i="7"/>
  <c r="J20" i="7"/>
  <c r="I20" i="7"/>
  <c r="F20" i="7"/>
  <c r="E20" i="7"/>
  <c r="D20" i="7"/>
  <c r="T19" i="7"/>
  <c r="F19" i="7"/>
  <c r="E19" i="7"/>
  <c r="D19" i="7"/>
  <c r="U18" i="7"/>
  <c r="T18" i="7"/>
  <c r="K18" i="7"/>
  <c r="J18" i="7"/>
  <c r="I18" i="7"/>
  <c r="F18" i="7"/>
  <c r="E18" i="7"/>
  <c r="D18" i="7"/>
  <c r="T17" i="7"/>
  <c r="F17" i="7"/>
  <c r="E17" i="7"/>
  <c r="D17" i="7"/>
  <c r="U16" i="7"/>
  <c r="T16" i="7"/>
  <c r="K16" i="7"/>
  <c r="J16" i="7"/>
  <c r="I16" i="7"/>
  <c r="F16" i="7"/>
  <c r="E16" i="7"/>
  <c r="D16" i="7"/>
  <c r="T15" i="7"/>
  <c r="F15" i="7"/>
  <c r="E15" i="7"/>
  <c r="D15" i="7"/>
  <c r="U14" i="7"/>
  <c r="T14" i="7"/>
  <c r="K14" i="7"/>
  <c r="J14" i="7"/>
  <c r="I14" i="7"/>
  <c r="F14" i="7"/>
  <c r="E14" i="7"/>
  <c r="D14" i="7"/>
  <c r="T13" i="7"/>
  <c r="F13" i="7"/>
  <c r="E13" i="7"/>
  <c r="D13" i="7"/>
  <c r="U12" i="7"/>
  <c r="T12" i="7"/>
  <c r="L12" i="7"/>
  <c r="L14" i="7"/>
  <c r="L16" i="7"/>
  <c r="L18" i="7"/>
  <c r="L20" i="7"/>
  <c r="L22" i="7"/>
  <c r="L24" i="7"/>
  <c r="L26" i="7"/>
  <c r="L28" i="7"/>
  <c r="L30" i="7"/>
  <c r="L32" i="7"/>
  <c r="K12" i="7"/>
  <c r="J12" i="7"/>
  <c r="I12" i="7"/>
  <c r="F12" i="7"/>
  <c r="E12" i="7"/>
  <c r="D12" i="7"/>
  <c r="A12" i="7"/>
  <c r="A14" i="7"/>
  <c r="A16" i="7"/>
  <c r="A18" i="7"/>
  <c r="A20" i="7"/>
  <c r="A22" i="7"/>
  <c r="A24" i="7"/>
  <c r="A26" i="7"/>
  <c r="A28" i="7"/>
  <c r="A30" i="7"/>
  <c r="A32" i="7"/>
  <c r="T11" i="7"/>
  <c r="F11" i="7"/>
  <c r="E11" i="7"/>
  <c r="D11" i="7"/>
  <c r="U10" i="7"/>
  <c r="I10" i="7"/>
  <c r="T10" i="7"/>
  <c r="L10" i="7"/>
  <c r="K10" i="7"/>
  <c r="J10" i="7"/>
  <c r="F10" i="7"/>
  <c r="E10" i="7"/>
  <c r="D10" i="7"/>
  <c r="A10" i="7"/>
  <c r="I8" i="7"/>
  <c r="D8" i="7"/>
  <c r="E9" i="8"/>
  <c r="T33" i="6"/>
  <c r="F33" i="6"/>
  <c r="E33" i="6"/>
  <c r="D33" i="6"/>
  <c r="U32" i="6"/>
  <c r="T32" i="6"/>
  <c r="K32" i="6"/>
  <c r="J32" i="6"/>
  <c r="I32" i="6"/>
  <c r="F32" i="6"/>
  <c r="E32" i="6"/>
  <c r="D32" i="6"/>
  <c r="T31" i="6"/>
  <c r="F31" i="6"/>
  <c r="E31" i="6"/>
  <c r="D31" i="6"/>
  <c r="U30" i="6"/>
  <c r="T30" i="6"/>
  <c r="K30" i="6"/>
  <c r="J30" i="6"/>
  <c r="I30" i="6"/>
  <c r="F30" i="6"/>
  <c r="E30" i="6"/>
  <c r="D30" i="6"/>
  <c r="T29" i="6"/>
  <c r="F29" i="6"/>
  <c r="E29" i="6"/>
  <c r="D29" i="6"/>
  <c r="U28" i="6"/>
  <c r="T28" i="6"/>
  <c r="K28" i="6"/>
  <c r="J28" i="6"/>
  <c r="I28" i="6"/>
  <c r="F28" i="6"/>
  <c r="E28" i="6"/>
  <c r="D28" i="6"/>
  <c r="T27" i="6"/>
  <c r="F27" i="6"/>
  <c r="E27" i="6"/>
  <c r="D27" i="6"/>
  <c r="U26" i="6"/>
  <c r="T26" i="6"/>
  <c r="K26" i="6"/>
  <c r="J26" i="6"/>
  <c r="I26" i="6"/>
  <c r="F26" i="6"/>
  <c r="E26" i="6"/>
  <c r="D26" i="6"/>
  <c r="T25" i="6"/>
  <c r="F25" i="6"/>
  <c r="E25" i="6"/>
  <c r="D25" i="6"/>
  <c r="U24" i="6"/>
  <c r="T24" i="6"/>
  <c r="K24" i="6"/>
  <c r="J24" i="6"/>
  <c r="I24" i="6"/>
  <c r="F24" i="6"/>
  <c r="E24" i="6"/>
  <c r="D24" i="6"/>
  <c r="T23" i="6"/>
  <c r="F23" i="6"/>
  <c r="E23" i="6"/>
  <c r="D23" i="6"/>
  <c r="U22" i="6"/>
  <c r="T22" i="6"/>
  <c r="K22" i="6"/>
  <c r="J22" i="6"/>
  <c r="I22" i="6"/>
  <c r="F22" i="6"/>
  <c r="E22" i="6"/>
  <c r="D22" i="6"/>
  <c r="T21" i="6"/>
  <c r="F21" i="6"/>
  <c r="E21" i="6"/>
  <c r="D21" i="6"/>
  <c r="U20" i="6"/>
  <c r="T20" i="6"/>
  <c r="K20" i="6"/>
  <c r="J20" i="6"/>
  <c r="I20" i="6"/>
  <c r="F20" i="6"/>
  <c r="E20" i="6"/>
  <c r="D20" i="6"/>
  <c r="T19" i="6"/>
  <c r="F19" i="6"/>
  <c r="E19" i="6"/>
  <c r="D19" i="6"/>
  <c r="U18" i="6"/>
  <c r="T18" i="6"/>
  <c r="K18" i="6"/>
  <c r="J18" i="6"/>
  <c r="I18" i="6"/>
  <c r="F18" i="6"/>
  <c r="E18" i="6"/>
  <c r="D18" i="6"/>
  <c r="T17" i="6"/>
  <c r="F17" i="6"/>
  <c r="E17" i="6"/>
  <c r="D17" i="6"/>
  <c r="U16" i="6"/>
  <c r="T16" i="6"/>
  <c r="K16" i="6"/>
  <c r="J16" i="6"/>
  <c r="I16" i="6"/>
  <c r="F16" i="6"/>
  <c r="E16" i="6"/>
  <c r="D16" i="6"/>
  <c r="T15" i="6"/>
  <c r="F15" i="6"/>
  <c r="E15" i="6"/>
  <c r="D15" i="6"/>
  <c r="U14" i="6"/>
  <c r="T14" i="6"/>
  <c r="K14" i="6"/>
  <c r="J14" i="6"/>
  <c r="I14" i="6"/>
  <c r="F14" i="6"/>
  <c r="E14" i="6"/>
  <c r="D14" i="6"/>
  <c r="T13" i="6"/>
  <c r="F13" i="6"/>
  <c r="E13" i="6"/>
  <c r="D13" i="6"/>
  <c r="U12" i="6"/>
  <c r="T12" i="6"/>
  <c r="L12" i="6"/>
  <c r="L14" i="6"/>
  <c r="L16" i="6"/>
  <c r="L18" i="6"/>
  <c r="L20" i="6"/>
  <c r="L22" i="6"/>
  <c r="L24" i="6"/>
  <c r="L26" i="6"/>
  <c r="L28" i="6"/>
  <c r="L30" i="6"/>
  <c r="L32" i="6"/>
  <c r="K12" i="6"/>
  <c r="J12" i="6"/>
  <c r="I12" i="6"/>
  <c r="F12" i="6"/>
  <c r="E12" i="6"/>
  <c r="D12" i="6"/>
  <c r="A12" i="6"/>
  <c r="A14" i="6"/>
  <c r="A16" i="6"/>
  <c r="A18" i="6"/>
  <c r="A20" i="6"/>
  <c r="A22" i="6"/>
  <c r="A24" i="6"/>
  <c r="A26" i="6"/>
  <c r="A28" i="6"/>
  <c r="A30" i="6"/>
  <c r="A32" i="6"/>
  <c r="T11" i="6"/>
  <c r="F11" i="6"/>
  <c r="E11" i="6"/>
  <c r="D11" i="6"/>
  <c r="U10" i="6"/>
  <c r="K10" i="6"/>
  <c r="T10" i="6"/>
  <c r="F10" i="6"/>
  <c r="L10" i="6"/>
  <c r="I10" i="6"/>
  <c r="D10" i="6"/>
  <c r="A10" i="6"/>
  <c r="I9" i="8"/>
  <c r="I10" i="8"/>
  <c r="H6" i="3"/>
  <c r="P9" i="6"/>
  <c r="H7" i="3"/>
  <c r="H8" i="3"/>
  <c r="H9" i="3"/>
  <c r="H10" i="3"/>
  <c r="H11" i="3"/>
  <c r="H12" i="3"/>
  <c r="H13" i="3"/>
  <c r="H14" i="3"/>
  <c r="H6" i="4"/>
  <c r="P9" i="7"/>
  <c r="H7" i="4"/>
  <c r="P10" i="7"/>
  <c r="H8" i="4"/>
  <c r="H9" i="4"/>
  <c r="H10" i="4"/>
  <c r="H11" i="4"/>
  <c r="H12" i="4"/>
  <c r="H13" i="4"/>
  <c r="H14" i="4"/>
  <c r="AD30" i="4"/>
  <c r="Y30" i="4"/>
  <c r="AC30" i="4"/>
  <c r="AB30" i="4"/>
  <c r="AA30" i="4"/>
  <c r="Z30" i="4"/>
  <c r="AD29" i="4"/>
  <c r="Y29" i="4" s="1"/>
  <c r="AC29" i="4"/>
  <c r="AB29" i="4"/>
  <c r="AA29" i="4"/>
  <c r="Z29" i="4"/>
  <c r="AD28" i="4"/>
  <c r="Y28" i="4"/>
  <c r="AC28" i="4"/>
  <c r="AB28" i="4"/>
  <c r="AA28" i="4"/>
  <c r="Z28" i="4"/>
  <c r="AD27" i="4"/>
  <c r="Y27" i="4"/>
  <c r="AC27" i="4"/>
  <c r="AB27" i="4"/>
  <c r="AA27" i="4"/>
  <c r="Z27" i="4"/>
  <c r="AD26" i="4"/>
  <c r="Y26" i="4"/>
  <c r="AC26" i="4"/>
  <c r="AB26" i="4"/>
  <c r="AA26" i="4"/>
  <c r="Z26" i="4"/>
  <c r="AD25" i="4"/>
  <c r="Y25" i="4"/>
  <c r="AC25" i="4"/>
  <c r="AB25" i="4"/>
  <c r="AA25" i="4"/>
  <c r="Z25" i="4"/>
  <c r="AD24" i="4"/>
  <c r="Y24" i="4"/>
  <c r="AC24" i="4"/>
  <c r="AB24" i="4"/>
  <c r="AA24" i="4"/>
  <c r="Z24" i="4"/>
  <c r="AD23" i="4"/>
  <c r="Y23" i="4"/>
  <c r="AC23" i="4"/>
  <c r="AB23" i="4"/>
  <c r="AA23" i="4"/>
  <c r="Z23" i="4"/>
  <c r="AD22" i="4"/>
  <c r="Y22" i="4"/>
  <c r="AC22" i="4"/>
  <c r="AB22" i="4"/>
  <c r="AA22" i="4"/>
  <c r="Z22" i="4"/>
  <c r="AD21" i="4"/>
  <c r="Y21" i="4"/>
  <c r="AC21" i="4"/>
  <c r="AB21" i="4"/>
  <c r="AA21" i="4"/>
  <c r="Z21" i="4"/>
  <c r="AD20" i="4"/>
  <c r="Y20" i="4"/>
  <c r="AC20" i="4"/>
  <c r="AB20" i="4"/>
  <c r="AA20" i="4"/>
  <c r="Z20" i="4"/>
  <c r="AD19" i="4"/>
  <c r="Y19" i="4"/>
  <c r="AC19" i="4"/>
  <c r="AB19" i="4"/>
  <c r="AA19" i="4"/>
  <c r="Z19" i="4"/>
  <c r="AD18" i="4"/>
  <c r="Y18" i="4"/>
  <c r="AC18" i="4"/>
  <c r="AB18" i="4"/>
  <c r="AA18" i="4"/>
  <c r="Z18" i="4"/>
  <c r="AD17" i="4"/>
  <c r="Y17" i="4"/>
  <c r="AC17" i="4"/>
  <c r="AB17" i="4"/>
  <c r="AA17" i="4"/>
  <c r="Z17" i="4"/>
  <c r="AD16" i="4"/>
  <c r="Y16" i="4"/>
  <c r="AC16" i="4"/>
  <c r="AB16" i="4"/>
  <c r="AA16" i="4"/>
  <c r="Z16" i="4"/>
  <c r="AD15" i="4"/>
  <c r="Y15" i="4"/>
  <c r="AC15" i="4"/>
  <c r="AB15" i="4"/>
  <c r="AA15" i="4"/>
  <c r="Z15" i="4"/>
  <c r="AD14" i="4"/>
  <c r="Y14" i="4"/>
  <c r="AC14" i="4"/>
  <c r="AB14" i="4"/>
  <c r="AA14" i="4"/>
  <c r="Z14" i="4"/>
  <c r="AD13" i="4"/>
  <c r="Y13" i="4"/>
  <c r="AA13" i="4"/>
  <c r="Z13" i="4"/>
  <c r="AD12" i="4"/>
  <c r="Y12" i="4"/>
  <c r="AC13" i="4"/>
  <c r="AB13" i="4"/>
  <c r="AC12" i="4"/>
  <c r="AB12" i="4"/>
  <c r="AA12" i="4"/>
  <c r="Z12" i="4"/>
  <c r="AD11" i="4"/>
  <c r="Y11" i="4"/>
  <c r="AC11" i="4"/>
  <c r="AB11" i="4"/>
  <c r="AA11" i="4"/>
  <c r="Z11" i="4"/>
  <c r="AD10" i="4"/>
  <c r="Y10" i="4"/>
  <c r="AC10" i="4"/>
  <c r="AB10" i="4"/>
  <c r="AA10" i="4"/>
  <c r="Z10" i="4"/>
  <c r="AD9" i="4"/>
  <c r="Y9" i="4"/>
  <c r="AC9" i="4"/>
  <c r="AB9" i="4"/>
  <c r="AA9" i="4"/>
  <c r="Z9" i="4"/>
  <c r="AD8" i="4"/>
  <c r="Y8" i="4"/>
  <c r="AA8" i="4"/>
  <c r="Z8" i="4"/>
  <c r="AD7" i="4"/>
  <c r="Y7" i="4"/>
  <c r="AA7" i="4"/>
  <c r="Z7" i="4"/>
  <c r="AD6" i="4"/>
  <c r="Y6" i="4"/>
  <c r="AA6" i="4"/>
  <c r="Z6" i="4"/>
  <c r="A3" i="3"/>
  <c r="A1" i="3"/>
  <c r="H15" i="3"/>
  <c r="H16" i="3"/>
  <c r="H17" i="3"/>
  <c r="AD7" i="3"/>
  <c r="Y7" i="3" s="1"/>
  <c r="AD8" i="3"/>
  <c r="Y8" i="3" s="1"/>
  <c r="AD9" i="3"/>
  <c r="Y9" i="3"/>
  <c r="AD10" i="3"/>
  <c r="Y10" i="3" s="1"/>
  <c r="AD11" i="3"/>
  <c r="Y11" i="3" s="1"/>
  <c r="AD12" i="3"/>
  <c r="Y12" i="3" s="1"/>
  <c r="AD13" i="3"/>
  <c r="Y13" i="3" s="1"/>
  <c r="AD14" i="3"/>
  <c r="Y14" i="3" s="1"/>
  <c r="AD15" i="3"/>
  <c r="Y15" i="3" s="1"/>
  <c r="AD16" i="3"/>
  <c r="Y16" i="3" s="1"/>
  <c r="AD17" i="3"/>
  <c r="Y17" i="3"/>
  <c r="AD18" i="3"/>
  <c r="Y18" i="3" s="1"/>
  <c r="AD19" i="3"/>
  <c r="Y19" i="3"/>
  <c r="AD20" i="3"/>
  <c r="Y20" i="3" s="1"/>
  <c r="AD21" i="3"/>
  <c r="Y21" i="3"/>
  <c r="AD22" i="3"/>
  <c r="Y22" i="3" s="1"/>
  <c r="AD23" i="3"/>
  <c r="Y23" i="3" s="1"/>
  <c r="AD24" i="3"/>
  <c r="Y24" i="3" s="1"/>
  <c r="AD25" i="3"/>
  <c r="Y25" i="3"/>
  <c r="AD26" i="3"/>
  <c r="Y26" i="3" s="1"/>
  <c r="AD27" i="3"/>
  <c r="Y27" i="3"/>
  <c r="AD28" i="3"/>
  <c r="Y28" i="3" s="1"/>
  <c r="AD29" i="3"/>
  <c r="Y29" i="3"/>
  <c r="AD30" i="3"/>
  <c r="Y30" i="3" s="1"/>
  <c r="AD6" i="3"/>
  <c r="Y6" i="3" s="1"/>
  <c r="F31" i="3"/>
  <c r="E31" i="3"/>
  <c r="C31" i="3"/>
  <c r="D31" i="3"/>
  <c r="F31" i="4"/>
  <c r="E31" i="4"/>
  <c r="D31" i="4"/>
  <c r="C31" i="4"/>
  <c r="B31" i="4"/>
  <c r="H30" i="4"/>
  <c r="H29" i="4"/>
  <c r="H28" i="4"/>
  <c r="H27" i="4"/>
  <c r="H26" i="4"/>
  <c r="H25" i="4"/>
  <c r="H24" i="4"/>
  <c r="H23" i="4"/>
  <c r="H22" i="4"/>
  <c r="H21" i="4"/>
  <c r="H20" i="4"/>
  <c r="H19" i="4"/>
  <c r="H18" i="4"/>
  <c r="H17" i="4"/>
  <c r="H16" i="4"/>
  <c r="H15" i="4"/>
  <c r="A6" i="4"/>
  <c r="A7" i="4"/>
  <c r="A8" i="4"/>
  <c r="A9" i="4"/>
  <c r="A10" i="4"/>
  <c r="A11" i="4"/>
  <c r="A12" i="4"/>
  <c r="A13" i="4"/>
  <c r="A14" i="4"/>
  <c r="A15" i="4"/>
  <c r="A16" i="4"/>
  <c r="A17" i="4"/>
  <c r="A18" i="4"/>
  <c r="A19" i="4"/>
  <c r="A20" i="4"/>
  <c r="A21" i="4"/>
  <c r="A22" i="4"/>
  <c r="A23" i="4"/>
  <c r="A24" i="4"/>
  <c r="A25" i="4"/>
  <c r="A26" i="4"/>
  <c r="A27" i="4"/>
  <c r="A28" i="4"/>
  <c r="A29" i="4"/>
  <c r="A30" i="4"/>
  <c r="B31" i="3"/>
  <c r="AC30" i="3"/>
  <c r="AB30" i="3"/>
  <c r="AA30" i="3"/>
  <c r="Z30" i="3"/>
  <c r="H30" i="3"/>
  <c r="AC29" i="3"/>
  <c r="AB29" i="3"/>
  <c r="AA29" i="3"/>
  <c r="Z29" i="3"/>
  <c r="H29" i="3"/>
  <c r="AC28" i="3"/>
  <c r="AB28" i="3"/>
  <c r="AA28" i="3"/>
  <c r="Z28" i="3"/>
  <c r="H28" i="3"/>
  <c r="AC27" i="3"/>
  <c r="AB27" i="3"/>
  <c r="AA27" i="3"/>
  <c r="Z27" i="3"/>
  <c r="H27" i="3"/>
  <c r="AC26" i="3"/>
  <c r="AB26" i="3"/>
  <c r="AA26" i="3"/>
  <c r="Z26" i="3"/>
  <c r="H26" i="3"/>
  <c r="AC25" i="3"/>
  <c r="AB25" i="3"/>
  <c r="AA25" i="3"/>
  <c r="Z25" i="3"/>
  <c r="H25" i="3"/>
  <c r="AC24" i="3"/>
  <c r="AB24" i="3"/>
  <c r="AA24" i="3"/>
  <c r="Z24" i="3"/>
  <c r="H24" i="3"/>
  <c r="AC23" i="3"/>
  <c r="AB23" i="3"/>
  <c r="AA23" i="3"/>
  <c r="Z23" i="3"/>
  <c r="H23" i="3"/>
  <c r="AC22" i="3"/>
  <c r="AB22" i="3"/>
  <c r="AA22" i="3"/>
  <c r="Z22" i="3"/>
  <c r="H22" i="3"/>
  <c r="AC21" i="3"/>
  <c r="AB21" i="3"/>
  <c r="AA21" i="3"/>
  <c r="Z21" i="3"/>
  <c r="H21" i="3"/>
  <c r="AC20" i="3"/>
  <c r="AB20" i="3"/>
  <c r="AA20" i="3"/>
  <c r="Z20" i="3"/>
  <c r="H20" i="3"/>
  <c r="AC19" i="3"/>
  <c r="AB19" i="3"/>
  <c r="AA19" i="3"/>
  <c r="Z19" i="3"/>
  <c r="H19" i="3"/>
  <c r="AC18" i="3"/>
  <c r="AB18" i="3"/>
  <c r="AA18" i="3"/>
  <c r="Z18" i="3"/>
  <c r="H18" i="3"/>
  <c r="AA17" i="3"/>
  <c r="Z17" i="3"/>
  <c r="AA16" i="3"/>
  <c r="Z16" i="3"/>
  <c r="AA15" i="3"/>
  <c r="Z15" i="3"/>
  <c r="AA14" i="3"/>
  <c r="Z14" i="3"/>
  <c r="AA13" i="3"/>
  <c r="Z13" i="3"/>
  <c r="AA12" i="3"/>
  <c r="Z12" i="3"/>
  <c r="AA11" i="3"/>
  <c r="Z11" i="3"/>
  <c r="AA10" i="3"/>
  <c r="Z10" i="3"/>
  <c r="AA9" i="3"/>
  <c r="Z9" i="3"/>
  <c r="AA8" i="3"/>
  <c r="Z8" i="3"/>
  <c r="AA7" i="3"/>
  <c r="Z7" i="3"/>
  <c r="AA6" i="3"/>
  <c r="Z6" i="3"/>
  <c r="A6" i="3"/>
  <c r="A7" i="3"/>
  <c r="AB17" i="3"/>
  <c r="AB16" i="3"/>
  <c r="AB15" i="3"/>
  <c r="AB14" i="3"/>
  <c r="AB13" i="3"/>
  <c r="AC17" i="3"/>
  <c r="AC16" i="3"/>
  <c r="AC15" i="3"/>
  <c r="AC14" i="3"/>
  <c r="AC13" i="3"/>
  <c r="AB11" i="3"/>
  <c r="AC12" i="3"/>
  <c r="AC11" i="3"/>
  <c r="AC9" i="3"/>
  <c r="AB8" i="3"/>
  <c r="AC7" i="3"/>
  <c r="AB10" i="3"/>
  <c r="AB9" i="3"/>
  <c r="AB12" i="3"/>
  <c r="AC8" i="3"/>
  <c r="AC10" i="3"/>
  <c r="A3" i="4"/>
  <c r="K4" i="7"/>
  <c r="AB7" i="3"/>
  <c r="A8" i="3"/>
  <c r="A9" i="3"/>
  <c r="A10" i="3"/>
  <c r="A11" i="3"/>
  <c r="A12" i="3"/>
  <c r="A13" i="3"/>
  <c r="A14" i="3"/>
  <c r="A15" i="3"/>
  <c r="A16" i="3"/>
  <c r="A17" i="3"/>
  <c r="A18" i="3"/>
  <c r="A19" i="3"/>
  <c r="A20" i="3"/>
  <c r="A21" i="3"/>
  <c r="A22" i="3"/>
  <c r="A23" i="3"/>
  <c r="A24" i="3"/>
  <c r="A25" i="3"/>
  <c r="A26" i="3"/>
  <c r="A27" i="3"/>
  <c r="A28" i="3"/>
  <c r="A29" i="3"/>
  <c r="A30" i="3"/>
  <c r="H31" i="3"/>
  <c r="H31" i="4"/>
  <c r="I22" i="8"/>
  <c r="AB7" i="4"/>
  <c r="AC6" i="4"/>
  <c r="AC8" i="4"/>
  <c r="AB6" i="4"/>
  <c r="AB8" i="4"/>
  <c r="AC7" i="4"/>
  <c r="AB6" i="3"/>
  <c r="AC6" i="3"/>
  <c r="J4" i="8"/>
  <c r="K4" i="6"/>
  <c r="E27" i="8"/>
  <c r="E28" i="8"/>
  <c r="E29" i="8"/>
  <c r="F6" i="7"/>
  <c r="J5" i="7"/>
  <c r="E5" i="7"/>
  <c r="D6" i="7"/>
  <c r="F5" i="7"/>
  <c r="E4" i="7"/>
  <c r="E10" i="6"/>
  <c r="J10" i="6"/>
  <c r="E10" i="8"/>
  <c r="E11" i="8"/>
  <c r="F5" i="6"/>
  <c r="J5" i="6"/>
  <c r="F6" i="6"/>
  <c r="D6" i="6"/>
  <c r="E4" i="6"/>
  <c r="E5" i="6"/>
  <c r="C5" i="8"/>
  <c r="E4" i="8"/>
  <c r="E3" i="8"/>
  <c r="H4" i="8"/>
  <c r="D5" i="8"/>
  <c r="D4" i="8"/>
  <c r="H5" i="8"/>
</calcChain>
</file>

<file path=xl/comments1.xml><?xml version="1.0" encoding="utf-8"?>
<comments xmlns="http://schemas.openxmlformats.org/spreadsheetml/2006/main">
  <authors>
    <author>木寺哲治</author>
  </authors>
  <commentList>
    <comment ref="A1" authorId="0">
      <text>
        <r>
          <rPr>
            <sz val="9"/>
            <color indexed="81"/>
            <rFont val="ＭＳ Ｐゴシック"/>
            <family val="3"/>
            <charset val="128"/>
          </rPr>
          <t>代表者欄のクラブ番号を記入</t>
        </r>
      </text>
    </comment>
  </commentList>
</comments>
</file>

<file path=xl/comments2.xml><?xml version="1.0" encoding="utf-8"?>
<comments xmlns="http://schemas.openxmlformats.org/spreadsheetml/2006/main">
  <authors>
    <author>木寺哲治</author>
  </authors>
  <commentList>
    <comment ref="A1" authorId="0">
      <text>
        <r>
          <rPr>
            <sz val="9"/>
            <color indexed="81"/>
            <rFont val="ＭＳ Ｐゴシック"/>
            <family val="3"/>
            <charset val="128"/>
          </rPr>
          <t>代表者欄のクラブ番号を記入</t>
        </r>
      </text>
    </comment>
  </commentList>
</comments>
</file>

<file path=xl/sharedStrings.xml><?xml version="1.0" encoding="utf-8"?>
<sst xmlns="http://schemas.openxmlformats.org/spreadsheetml/2006/main" count="856" uniqueCount="158">
  <si>
    <t>登録クラブ番号</t>
    <rPh sb="0" eb="2">
      <t>トウロク</t>
    </rPh>
    <rPh sb="5" eb="7">
      <t>バンゴウ</t>
    </rPh>
    <phoneticPr fontId="3"/>
  </si>
  <si>
    <t>電話番号</t>
    <rPh sb="0" eb="2">
      <t>デンワ</t>
    </rPh>
    <rPh sb="2" eb="4">
      <t>バンゴウ</t>
    </rPh>
    <phoneticPr fontId="3"/>
  </si>
  <si>
    <t>A</t>
    <phoneticPr fontId="3"/>
  </si>
  <si>
    <t>携帯番号</t>
    <rPh sb="0" eb="2">
      <t>ケイタイ</t>
    </rPh>
    <rPh sb="2" eb="4">
      <t>バンゴウ</t>
    </rPh>
    <phoneticPr fontId="3"/>
  </si>
  <si>
    <t>B</t>
    <phoneticPr fontId="3"/>
  </si>
  <si>
    <t>C</t>
    <phoneticPr fontId="3"/>
  </si>
  <si>
    <t>外部</t>
    <rPh sb="0" eb="2">
      <t>ガイブ</t>
    </rPh>
    <phoneticPr fontId="3"/>
  </si>
  <si>
    <t>氏</t>
    <rPh sb="0" eb="1">
      <t>シ</t>
    </rPh>
    <phoneticPr fontId="3"/>
  </si>
  <si>
    <t>名</t>
    <rPh sb="0" eb="1">
      <t>メイ</t>
    </rPh>
    <phoneticPr fontId="3"/>
  </si>
  <si>
    <t>生年月日</t>
    <rPh sb="0" eb="2">
      <t>セイネン</t>
    </rPh>
    <rPh sb="2" eb="4">
      <t>ガッピ</t>
    </rPh>
    <phoneticPr fontId="3"/>
  </si>
  <si>
    <t>苗字</t>
    <rPh sb="0" eb="2">
      <t>ミョウジ</t>
    </rPh>
    <phoneticPr fontId="3"/>
  </si>
  <si>
    <t>名前</t>
    <rPh sb="0" eb="2">
      <t>ナマエ</t>
    </rPh>
    <phoneticPr fontId="3"/>
  </si>
  <si>
    <t>外</t>
    <rPh sb="0" eb="1">
      <t>ソト</t>
    </rPh>
    <phoneticPr fontId="3"/>
  </si>
  <si>
    <t>追加登録者がいる場合、登録用紙も同時に提出して下さい。</t>
    <phoneticPr fontId="3"/>
  </si>
  <si>
    <t>＜参加料・登録料＞は、各専用口座にお振り込み願います。</t>
    <rPh sb="1" eb="4">
      <t>サンカリョウ</t>
    </rPh>
    <rPh sb="11" eb="12">
      <t>カク</t>
    </rPh>
    <phoneticPr fontId="3"/>
  </si>
  <si>
    <t>クラブ名</t>
    <phoneticPr fontId="3"/>
  </si>
  <si>
    <t>（</t>
    <phoneticPr fontId="3"/>
  </si>
  <si>
    <t>）</t>
    <phoneticPr fontId="3"/>
  </si>
  <si>
    <t>申込み責任者氏名</t>
    <rPh sb="0" eb="2">
      <t>モウシコ</t>
    </rPh>
    <rPh sb="3" eb="6">
      <t>セキニンシャ</t>
    </rPh>
    <phoneticPr fontId="3"/>
  </si>
  <si>
    <t>緊急連絡先【携帯】</t>
    <rPh sb="0" eb="2">
      <t>キンキュウ</t>
    </rPh>
    <rPh sb="2" eb="5">
      <t>レンラクサキ</t>
    </rPh>
    <rPh sb="6" eb="8">
      <t>ケイタイ</t>
    </rPh>
    <phoneticPr fontId="3"/>
  </si>
  <si>
    <t>住所</t>
    <phoneticPr fontId="3"/>
  </si>
  <si>
    <t>E : mell</t>
    <phoneticPr fontId="3"/>
  </si>
  <si>
    <t>※参加料の振り込みは必ず参加料振り込み口座へお振り込み願います</t>
  </si>
  <si>
    <t>参加料</t>
    <rPh sb="0" eb="3">
      <t>サンカリョウ</t>
    </rPh>
    <phoneticPr fontId="3"/>
  </si>
  <si>
    <t>参加人数</t>
    <rPh sb="0" eb="2">
      <t>サンカ</t>
    </rPh>
    <rPh sb="2" eb="4">
      <t>ニンズウ</t>
    </rPh>
    <phoneticPr fontId="3"/>
  </si>
  <si>
    <t>合計金額</t>
    <rPh sb="0" eb="1">
      <t>ゴウ</t>
    </rPh>
    <rPh sb="1" eb="2">
      <t>ケイ</t>
    </rPh>
    <rPh sb="2" eb="4">
      <t>キンガク</t>
    </rPh>
    <phoneticPr fontId="3"/>
  </si>
  <si>
    <t>円</t>
    <rPh sb="0" eb="1">
      <t>エン</t>
    </rPh>
    <phoneticPr fontId="3"/>
  </si>
  <si>
    <t>振込合計金額</t>
    <rPh sb="0" eb="2">
      <t>フリコミ</t>
    </rPh>
    <rPh sb="2" eb="4">
      <t>ゴウケイ</t>
    </rPh>
    <rPh sb="4" eb="6">
      <t>キンガク</t>
    </rPh>
    <phoneticPr fontId="3"/>
  </si>
  <si>
    <t>振込予定日</t>
    <rPh sb="0" eb="2">
      <t>フリコミ</t>
    </rPh>
    <rPh sb="2" eb="4">
      <t>ヨテイ</t>
    </rPh>
    <rPh sb="4" eb="5">
      <t>ビ</t>
    </rPh>
    <phoneticPr fontId="3"/>
  </si>
  <si>
    <t>月</t>
    <rPh sb="0" eb="1">
      <t>ツキ</t>
    </rPh>
    <phoneticPr fontId="3"/>
  </si>
  <si>
    <t>日</t>
    <rPh sb="0" eb="1">
      <t>ニチ</t>
    </rPh>
    <phoneticPr fontId="3"/>
  </si>
  <si>
    <r>
      <t>※</t>
    </r>
    <r>
      <rPr>
        <b/>
        <u/>
        <sz val="11"/>
        <color indexed="8"/>
        <rFont val="ＭＳ 明朝"/>
        <family val="1"/>
        <charset val="128"/>
      </rPr>
      <t>参加料　振込先</t>
    </r>
  </si>
  <si>
    <t>　（１）銀行口座</t>
  </si>
  <si>
    <t>銀行名　 ：</t>
    <phoneticPr fontId="3"/>
  </si>
  <si>
    <t>親和銀行　早岐支店</t>
    <phoneticPr fontId="3"/>
  </si>
  <si>
    <t>口座番号：</t>
    <phoneticPr fontId="3"/>
  </si>
  <si>
    <t>普通預金　２３６１０９０</t>
    <phoneticPr fontId="3"/>
  </si>
  <si>
    <t>口座名　 ：</t>
    <phoneticPr fontId="3"/>
  </si>
  <si>
    <t>佐世保バドミントン協会　山口　清隆（やまぐち　きよたか）</t>
    <phoneticPr fontId="3"/>
  </si>
  <si>
    <t>　（２）郵便局口座</t>
  </si>
  <si>
    <t>普通預金　１７６７０－１１１６３７４１</t>
    <phoneticPr fontId="3"/>
  </si>
  <si>
    <t>前回までの佐世保市登録人数</t>
    <rPh sb="0" eb="2">
      <t>ゼンカイ</t>
    </rPh>
    <rPh sb="5" eb="8">
      <t>サセボ</t>
    </rPh>
    <rPh sb="8" eb="9">
      <t>シ</t>
    </rPh>
    <rPh sb="9" eb="11">
      <t>トウロク</t>
    </rPh>
    <rPh sb="11" eb="13">
      <t>ニンズウ</t>
    </rPh>
    <phoneticPr fontId="3"/>
  </si>
  <si>
    <t>前回までの日バ登録人数</t>
    <rPh sb="0" eb="2">
      <t>ゼンカイ</t>
    </rPh>
    <rPh sb="5" eb="6">
      <t>ニチ</t>
    </rPh>
    <rPh sb="7" eb="9">
      <t>トウロク</t>
    </rPh>
    <rPh sb="9" eb="11">
      <t>ニンズウ</t>
    </rPh>
    <phoneticPr fontId="3"/>
  </si>
  <si>
    <t>今回の佐世保市登録人数</t>
    <rPh sb="0" eb="2">
      <t>コンカイ</t>
    </rPh>
    <rPh sb="3" eb="6">
      <t>サセボ</t>
    </rPh>
    <rPh sb="6" eb="7">
      <t>シ</t>
    </rPh>
    <rPh sb="7" eb="9">
      <t>トウロク</t>
    </rPh>
    <rPh sb="9" eb="11">
      <t>ニンズウ</t>
    </rPh>
    <phoneticPr fontId="3"/>
  </si>
  <si>
    <t>今回の日バ登録人数</t>
    <rPh sb="0" eb="2">
      <t>コンカイ</t>
    </rPh>
    <rPh sb="3" eb="4">
      <t>ニチ</t>
    </rPh>
    <rPh sb="5" eb="7">
      <t>トウロク</t>
    </rPh>
    <rPh sb="7" eb="9">
      <t>ニンズウ</t>
    </rPh>
    <phoneticPr fontId="3"/>
  </si>
  <si>
    <t>※登録料の振り込みは必ず登録料振り込み口座へお振り込み願います</t>
    <rPh sb="1" eb="3">
      <t>トウロク</t>
    </rPh>
    <rPh sb="12" eb="14">
      <t>トウロク</t>
    </rPh>
    <phoneticPr fontId="3"/>
  </si>
  <si>
    <t>登録料</t>
    <rPh sb="0" eb="2">
      <t>トウロク</t>
    </rPh>
    <rPh sb="2" eb="3">
      <t>リョウ</t>
    </rPh>
    <phoneticPr fontId="3"/>
  </si>
  <si>
    <t>佐世保市バドミントン協会
（１人：１０００円）</t>
    <rPh sb="0" eb="4">
      <t>サセボシ</t>
    </rPh>
    <rPh sb="10" eb="12">
      <t>キョウカイ</t>
    </rPh>
    <rPh sb="15" eb="16">
      <t>ニン</t>
    </rPh>
    <rPh sb="21" eb="22">
      <t>エン</t>
    </rPh>
    <phoneticPr fontId="3"/>
  </si>
  <si>
    <t>日バ・県協会
（１人：１７００円）</t>
    <rPh sb="0" eb="1">
      <t>ヒ</t>
    </rPh>
    <rPh sb="3" eb="4">
      <t>ケン</t>
    </rPh>
    <rPh sb="4" eb="6">
      <t>キョウカイ</t>
    </rPh>
    <rPh sb="9" eb="10">
      <t>ニン</t>
    </rPh>
    <rPh sb="15" eb="16">
      <t>エン</t>
    </rPh>
    <phoneticPr fontId="3"/>
  </si>
  <si>
    <t>登録人数</t>
    <rPh sb="0" eb="2">
      <t>トウロク</t>
    </rPh>
    <rPh sb="2" eb="4">
      <t>ニンズウ</t>
    </rPh>
    <phoneticPr fontId="3"/>
  </si>
  <si>
    <t>佐世保市協会</t>
    <rPh sb="0" eb="4">
      <t>サセボシ</t>
    </rPh>
    <rPh sb="4" eb="6">
      <t>キョウカイ</t>
    </rPh>
    <phoneticPr fontId="3"/>
  </si>
  <si>
    <t>日バ・県協会</t>
    <rPh sb="0" eb="1">
      <t>ヒ</t>
    </rPh>
    <rPh sb="3" eb="4">
      <t>ケン</t>
    </rPh>
    <rPh sb="4" eb="6">
      <t>キョウカイ</t>
    </rPh>
    <phoneticPr fontId="3"/>
  </si>
  <si>
    <r>
      <t>※</t>
    </r>
    <r>
      <rPr>
        <b/>
        <u/>
        <sz val="11"/>
        <color indexed="8"/>
        <rFont val="ＭＳ 明朝"/>
        <family val="1"/>
        <charset val="128"/>
      </rPr>
      <t>登録料　振込先</t>
    </r>
  </si>
  <si>
    <t>普通預金　３０４０３９７</t>
    <phoneticPr fontId="3"/>
  </si>
  <si>
    <t>佐世保バドミントン協会登録名簿</t>
    <rPh sb="0" eb="3">
      <t>サセボ</t>
    </rPh>
    <rPh sb="9" eb="11">
      <t>キョウカイ</t>
    </rPh>
    <rPh sb="11" eb="13">
      <t>トウロク</t>
    </rPh>
    <rPh sb="13" eb="15">
      <t>メイボ</t>
    </rPh>
    <phoneticPr fontId="3"/>
  </si>
  <si>
    <t>（一般）</t>
    <rPh sb="1" eb="3">
      <t>イッパン</t>
    </rPh>
    <phoneticPr fontId="3"/>
  </si>
  <si>
    <t>発効日</t>
    <rPh sb="0" eb="3">
      <t>ハッコウビ</t>
    </rPh>
    <phoneticPr fontId="3"/>
  </si>
  <si>
    <t>○</t>
    <phoneticPr fontId="3"/>
  </si>
  <si>
    <t>クラブ名</t>
  </si>
  <si>
    <t>登録性別</t>
    <rPh sb="0" eb="2">
      <t>トウロク</t>
    </rPh>
    <rPh sb="2" eb="4">
      <t>セイベツ</t>
    </rPh>
    <phoneticPr fontId="3"/>
  </si>
  <si>
    <t>代表者</t>
    <rPh sb="0" eb="3">
      <t>ダイヒョウシャ</t>
    </rPh>
    <phoneticPr fontId="3"/>
  </si>
  <si>
    <t>郵便番号</t>
    <rPh sb="0" eb="2">
      <t>ユウビン</t>
    </rPh>
    <rPh sb="2" eb="4">
      <t>バンゴウ</t>
    </rPh>
    <phoneticPr fontId="3"/>
  </si>
  <si>
    <t>郵送先住所</t>
    <rPh sb="0" eb="2">
      <t>ユウソウ</t>
    </rPh>
    <rPh sb="2" eb="3">
      <t>サキ</t>
    </rPh>
    <rPh sb="3" eb="5">
      <t>ジュウショ</t>
    </rPh>
    <phoneticPr fontId="3"/>
  </si>
  <si>
    <t>『エクセル』申込みデータ送信用</t>
    <rPh sb="12" eb="15">
      <t>ソウシンヨウ</t>
    </rPh>
    <phoneticPr fontId="3"/>
  </si>
  <si>
    <t>連絡先（メール・アドレス）【パソコン】</t>
  </si>
  <si>
    <t>みょうじ</t>
    <phoneticPr fontId="3"/>
  </si>
  <si>
    <t>なまえ</t>
    <phoneticPr fontId="3"/>
  </si>
  <si>
    <t>男</t>
    <rPh sb="0" eb="1">
      <t>オトコ</t>
    </rPh>
    <phoneticPr fontId="3"/>
  </si>
  <si>
    <t>B</t>
    <phoneticPr fontId="3"/>
  </si>
  <si>
    <t>日バ申請</t>
    <phoneticPr fontId="3"/>
  </si>
  <si>
    <t>（メール・アドレス）【携帯】</t>
    <phoneticPr fontId="3"/>
  </si>
  <si>
    <t>パソコンにメールを送信した場合の通知や問い合わせ対応</t>
    <rPh sb="9" eb="11">
      <t>ソウシン</t>
    </rPh>
    <rPh sb="13" eb="15">
      <t>バアイ</t>
    </rPh>
    <rPh sb="16" eb="18">
      <t>ツウチ</t>
    </rPh>
    <rPh sb="19" eb="20">
      <t>ト</t>
    </rPh>
    <rPh sb="21" eb="22">
      <t>ア</t>
    </rPh>
    <rPh sb="24" eb="26">
      <t>タイオウ</t>
    </rPh>
    <phoneticPr fontId="3"/>
  </si>
  <si>
    <t>県・日バ</t>
    <rPh sb="0" eb="1">
      <t>ケン</t>
    </rPh>
    <rPh sb="2" eb="3">
      <t>ニチ</t>
    </rPh>
    <phoneticPr fontId="3"/>
  </si>
  <si>
    <t>A</t>
    <phoneticPr fontId="3"/>
  </si>
  <si>
    <t>B</t>
    <phoneticPr fontId="3"/>
  </si>
  <si>
    <t>C</t>
    <phoneticPr fontId="3"/>
  </si>
  <si>
    <t>D</t>
    <phoneticPr fontId="3"/>
  </si>
  <si>
    <t>協会登録番号</t>
    <rPh sb="0" eb="2">
      <t>キョウカイ</t>
    </rPh>
    <rPh sb="2" eb="4">
      <t>トウロク</t>
    </rPh>
    <rPh sb="4" eb="6">
      <t>バンゴウ</t>
    </rPh>
    <phoneticPr fontId="3"/>
  </si>
  <si>
    <t>名</t>
    <rPh sb="0" eb="1">
      <t>ナ</t>
    </rPh>
    <phoneticPr fontId="3"/>
  </si>
  <si>
    <t>現住所</t>
    <rPh sb="0" eb="3">
      <t>ゲンジュウショ</t>
    </rPh>
    <phoneticPr fontId="3"/>
  </si>
  <si>
    <t>日バ登録番号</t>
    <rPh sb="0" eb="1">
      <t>ニチ</t>
    </rPh>
    <rPh sb="2" eb="4">
      <t>トウロク</t>
    </rPh>
    <rPh sb="4" eb="6">
      <t>バンゴウ</t>
    </rPh>
    <phoneticPr fontId="3"/>
  </si>
  <si>
    <t>カタカナ</t>
    <phoneticPr fontId="3"/>
  </si>
  <si>
    <t>審判</t>
    <rPh sb="0" eb="2">
      <t>シンパン</t>
    </rPh>
    <phoneticPr fontId="3"/>
  </si>
  <si>
    <t>指導</t>
    <rPh sb="0" eb="2">
      <t>シドウ</t>
    </rPh>
    <phoneticPr fontId="3"/>
  </si>
  <si>
    <t>D</t>
    <phoneticPr fontId="3"/>
  </si>
  <si>
    <t>佐</t>
    <rPh sb="0" eb="1">
      <t>サ</t>
    </rPh>
    <phoneticPr fontId="3"/>
  </si>
  <si>
    <t>号</t>
    <rPh sb="0" eb="1">
      <t>ゴウ</t>
    </rPh>
    <phoneticPr fontId="3"/>
  </si>
  <si>
    <t/>
  </si>
  <si>
    <r>
      <t>T</t>
    </r>
    <r>
      <rPr>
        <sz val="11"/>
        <rFont val="ＭＳ Ｐゴシック"/>
        <family val="3"/>
        <charset val="128"/>
      </rPr>
      <t>OTAL</t>
    </r>
    <phoneticPr fontId="3"/>
  </si>
  <si>
    <r>
      <t>レディース・他協会で今季登録し、日バ永久番号を習得している者は</t>
    </r>
    <r>
      <rPr>
        <sz val="11"/>
        <color indexed="10"/>
        <rFont val="ＭＳ Ｐゴシック"/>
        <family val="3"/>
        <charset val="128"/>
      </rPr>
      <t>日バ永久番号</t>
    </r>
    <r>
      <rPr>
        <sz val="11"/>
        <rFont val="ＭＳ Ｐゴシック"/>
        <family val="3"/>
        <charset val="128"/>
      </rPr>
      <t>を記入の事（当協会での日バ申請は必要有りません）</t>
    </r>
    <rPh sb="6" eb="7">
      <t>タ</t>
    </rPh>
    <rPh sb="7" eb="9">
      <t>キョウカイ</t>
    </rPh>
    <rPh sb="10" eb="12">
      <t>コンキ</t>
    </rPh>
    <rPh sb="12" eb="14">
      <t>トウロク</t>
    </rPh>
    <rPh sb="16" eb="17">
      <t>ニチ</t>
    </rPh>
    <rPh sb="18" eb="20">
      <t>エイキュウ</t>
    </rPh>
    <rPh sb="20" eb="22">
      <t>バンゴウ</t>
    </rPh>
    <rPh sb="23" eb="25">
      <t>シュウトク</t>
    </rPh>
    <rPh sb="29" eb="30">
      <t>モノ</t>
    </rPh>
    <rPh sb="31" eb="32">
      <t>ニチ</t>
    </rPh>
    <rPh sb="33" eb="35">
      <t>エイキュウ</t>
    </rPh>
    <rPh sb="35" eb="37">
      <t>バンゴウ</t>
    </rPh>
    <rPh sb="38" eb="40">
      <t>キニュウ</t>
    </rPh>
    <rPh sb="41" eb="42">
      <t>コト</t>
    </rPh>
    <rPh sb="43" eb="44">
      <t>トウ</t>
    </rPh>
    <rPh sb="44" eb="46">
      <t>キョウカイ</t>
    </rPh>
    <rPh sb="48" eb="49">
      <t>ニチ</t>
    </rPh>
    <rPh sb="50" eb="52">
      <t>シンセイ</t>
    </rPh>
    <rPh sb="53" eb="55">
      <t>ヒツヨウ</t>
    </rPh>
    <rPh sb="55" eb="56">
      <t>ア</t>
    </rPh>
    <phoneticPr fontId="3"/>
  </si>
  <si>
    <r>
      <t>※黒のボールペンで　男　女　別々に記入し、１部コピー控えを保持して原本を提出して下さい。　日バ協会登録希望者は</t>
    </r>
    <r>
      <rPr>
        <sz val="10"/>
        <color indexed="10"/>
        <rFont val="ＭＳ Ｐゴシック"/>
        <family val="3"/>
        <charset val="128"/>
      </rPr>
      <t>【日バ申請】</t>
    </r>
    <r>
      <rPr>
        <sz val="10"/>
        <rFont val="ＭＳ Ｐゴシック"/>
        <family val="3"/>
        <charset val="128"/>
      </rPr>
      <t>と書き込んで下さい。</t>
    </r>
    <rPh sb="1" eb="2">
      <t>クロ</t>
    </rPh>
    <rPh sb="10" eb="11">
      <t>オトコ</t>
    </rPh>
    <rPh sb="12" eb="13">
      <t>オンナ</t>
    </rPh>
    <rPh sb="14" eb="16">
      <t>ベツベツ</t>
    </rPh>
    <rPh sb="17" eb="19">
      <t>キニュウ</t>
    </rPh>
    <rPh sb="29" eb="31">
      <t>ホジ</t>
    </rPh>
    <rPh sb="33" eb="35">
      <t>ゲンポン</t>
    </rPh>
    <rPh sb="36" eb="38">
      <t>テイシュツ</t>
    </rPh>
    <rPh sb="40" eb="41">
      <t>クダ</t>
    </rPh>
    <rPh sb="45" eb="46">
      <t>ニチ</t>
    </rPh>
    <rPh sb="47" eb="49">
      <t>キョウカイ</t>
    </rPh>
    <rPh sb="49" eb="51">
      <t>トウロク</t>
    </rPh>
    <rPh sb="51" eb="54">
      <t>キボウシャ</t>
    </rPh>
    <rPh sb="56" eb="57">
      <t>ニチ</t>
    </rPh>
    <rPh sb="58" eb="60">
      <t>シンセイ</t>
    </rPh>
    <rPh sb="62" eb="63">
      <t>カ</t>
    </rPh>
    <rPh sb="64" eb="65">
      <t>コ</t>
    </rPh>
    <rPh sb="67" eb="68">
      <t>クダ</t>
    </rPh>
    <phoneticPr fontId="3"/>
  </si>
  <si>
    <t>新規登録申込者数</t>
    <rPh sb="0" eb="2">
      <t>シンキ</t>
    </rPh>
    <rPh sb="2" eb="4">
      <t>トウロク</t>
    </rPh>
    <rPh sb="4" eb="5">
      <t>モウ</t>
    </rPh>
    <rPh sb="5" eb="6">
      <t>コ</t>
    </rPh>
    <rPh sb="6" eb="7">
      <t>シャ</t>
    </rPh>
    <rPh sb="7" eb="8">
      <t>スウ</t>
    </rPh>
    <phoneticPr fontId="3"/>
  </si>
  <si>
    <t>※クラブ代表者は　男　女　どちらか一名とし、登録者であること。</t>
    <rPh sb="4" eb="7">
      <t>ダイヒョウシャ</t>
    </rPh>
    <rPh sb="9" eb="10">
      <t>オトコ</t>
    </rPh>
    <rPh sb="11" eb="12">
      <t>オンナ</t>
    </rPh>
    <rPh sb="17" eb="19">
      <t>イチメイ</t>
    </rPh>
    <rPh sb="22" eb="25">
      <t>トウロクシャ</t>
    </rPh>
    <phoneticPr fontId="3"/>
  </si>
  <si>
    <t>※振込み先</t>
    <rPh sb="1" eb="3">
      <t>フリコミ</t>
    </rPh>
    <rPh sb="4" eb="5">
      <t>サキ</t>
    </rPh>
    <phoneticPr fontId="3"/>
  </si>
  <si>
    <t>共通　口座名</t>
    <rPh sb="0" eb="2">
      <t>キョウツウ</t>
    </rPh>
    <rPh sb="3" eb="6">
      <t>コウザメイ</t>
    </rPh>
    <phoneticPr fontId="3"/>
  </si>
  <si>
    <t>佐世保バドミントン協会</t>
    <rPh sb="0" eb="3">
      <t>サセボ</t>
    </rPh>
    <rPh sb="9" eb="11">
      <t>キョウカイ</t>
    </rPh>
    <phoneticPr fontId="3"/>
  </si>
  <si>
    <t>山口清隆</t>
    <rPh sb="0" eb="2">
      <t>ヤマグチ</t>
    </rPh>
    <rPh sb="2" eb="4">
      <t>キヨタカ</t>
    </rPh>
    <phoneticPr fontId="3"/>
  </si>
  <si>
    <t>※県協会主催の大会に出場される方は「県・日バ協会」までの登録料が必要です。</t>
    <rPh sb="1" eb="2">
      <t>ケン</t>
    </rPh>
    <rPh sb="2" eb="4">
      <t>キョウカイ</t>
    </rPh>
    <rPh sb="4" eb="6">
      <t>シュサイ</t>
    </rPh>
    <rPh sb="7" eb="9">
      <t>タイカイ</t>
    </rPh>
    <rPh sb="10" eb="12">
      <t>シュツジョウ</t>
    </rPh>
    <rPh sb="15" eb="16">
      <t>カタ</t>
    </rPh>
    <rPh sb="18" eb="19">
      <t>ケン</t>
    </rPh>
    <rPh sb="20" eb="21">
      <t>ニチ</t>
    </rPh>
    <rPh sb="22" eb="24">
      <t>キョウカイ</t>
    </rPh>
    <rPh sb="32" eb="34">
      <t>ヒツヨウ</t>
    </rPh>
    <phoneticPr fontId="3"/>
  </si>
  <si>
    <t>銀行名　親和銀行　早岐支店</t>
    <rPh sb="0" eb="3">
      <t>ギンコウメイ</t>
    </rPh>
    <rPh sb="4" eb="6">
      <t>シンワ</t>
    </rPh>
    <rPh sb="6" eb="8">
      <t>ギンコウ</t>
    </rPh>
    <rPh sb="9" eb="11">
      <t>ハイキ</t>
    </rPh>
    <rPh sb="11" eb="13">
      <t>シテン</t>
    </rPh>
    <phoneticPr fontId="3"/>
  </si>
  <si>
    <t>口座番号　普通預金</t>
    <rPh sb="5" eb="7">
      <t>フツウ</t>
    </rPh>
    <rPh sb="7" eb="9">
      <t>ヨキン</t>
    </rPh>
    <phoneticPr fontId="3"/>
  </si>
  <si>
    <t>３０４０３９７</t>
    <phoneticPr fontId="3"/>
  </si>
  <si>
    <t>※登録料は、１人に付き　佐世保協会￥1000円、県協会￥700円、日バ協会￥1000円合計2700円</t>
    <rPh sb="1" eb="3">
      <t>トウロク</t>
    </rPh>
    <rPh sb="3" eb="4">
      <t>リョウ</t>
    </rPh>
    <rPh sb="7" eb="8">
      <t>ヒト</t>
    </rPh>
    <rPh sb="9" eb="10">
      <t>ツ</t>
    </rPh>
    <rPh sb="12" eb="15">
      <t>サセボ</t>
    </rPh>
    <rPh sb="15" eb="17">
      <t>キョウカイ</t>
    </rPh>
    <rPh sb="22" eb="23">
      <t>エン</t>
    </rPh>
    <rPh sb="24" eb="25">
      <t>ケン</t>
    </rPh>
    <rPh sb="25" eb="27">
      <t>キョウカイ</t>
    </rPh>
    <rPh sb="31" eb="32">
      <t>エン</t>
    </rPh>
    <rPh sb="33" eb="34">
      <t>ニチ</t>
    </rPh>
    <rPh sb="35" eb="37">
      <t>キョウカイ</t>
    </rPh>
    <rPh sb="42" eb="43">
      <t>エン</t>
    </rPh>
    <rPh sb="43" eb="45">
      <t>ゴウケイ</t>
    </rPh>
    <rPh sb="49" eb="50">
      <t>エン</t>
    </rPh>
    <phoneticPr fontId="3"/>
  </si>
  <si>
    <t>※注意：試合参加費用申込み口座番号と登録用口座番号は異なります御注意下さい。</t>
    <rPh sb="1" eb="3">
      <t>チュウイ</t>
    </rPh>
    <rPh sb="4" eb="6">
      <t>シアイ</t>
    </rPh>
    <rPh sb="6" eb="8">
      <t>サンカ</t>
    </rPh>
    <rPh sb="8" eb="10">
      <t>ヒヨウ</t>
    </rPh>
    <rPh sb="10" eb="12">
      <t>モウシコ</t>
    </rPh>
    <rPh sb="13" eb="15">
      <t>コウザ</t>
    </rPh>
    <rPh sb="15" eb="17">
      <t>バンゴウ</t>
    </rPh>
    <rPh sb="18" eb="20">
      <t>トウロク</t>
    </rPh>
    <rPh sb="20" eb="21">
      <t>ヨウ</t>
    </rPh>
    <rPh sb="21" eb="23">
      <t>コウザ</t>
    </rPh>
    <rPh sb="23" eb="25">
      <t>バンゴウ</t>
    </rPh>
    <rPh sb="26" eb="27">
      <t>コト</t>
    </rPh>
    <rPh sb="31" eb="32">
      <t>ゴ</t>
    </rPh>
    <rPh sb="32" eb="34">
      <t>チュウイ</t>
    </rPh>
    <rPh sb="34" eb="35">
      <t>クダ</t>
    </rPh>
    <phoneticPr fontId="3"/>
  </si>
  <si>
    <t>※日本バドミントン協会登録に関しては、日本トップ選手の育成支援に成りますので、なるべく御協力下さい。</t>
    <rPh sb="1" eb="3">
      <t>ニホン</t>
    </rPh>
    <rPh sb="9" eb="11">
      <t>キョウカイ</t>
    </rPh>
    <rPh sb="11" eb="13">
      <t>トウロク</t>
    </rPh>
    <rPh sb="14" eb="15">
      <t>カン</t>
    </rPh>
    <rPh sb="19" eb="21">
      <t>ニホン</t>
    </rPh>
    <rPh sb="24" eb="26">
      <t>センシュ</t>
    </rPh>
    <rPh sb="27" eb="29">
      <t>イクセイ</t>
    </rPh>
    <rPh sb="29" eb="31">
      <t>シエン</t>
    </rPh>
    <rPh sb="32" eb="33">
      <t>ナ</t>
    </rPh>
    <rPh sb="43" eb="46">
      <t>ゴキョウリョク</t>
    </rPh>
    <rPh sb="46" eb="47">
      <t>クダ</t>
    </rPh>
    <phoneticPr fontId="3"/>
  </si>
  <si>
    <t>担当　木寺　携帯 ( 090-2082-7164 )</t>
    <rPh sb="0" eb="2">
      <t>タントウ</t>
    </rPh>
    <rPh sb="3" eb="5">
      <t>キデラ</t>
    </rPh>
    <rPh sb="6" eb="8">
      <t>ケイタイ</t>
    </rPh>
    <phoneticPr fontId="3"/>
  </si>
  <si>
    <t>自宅メールアドレス( E mall : 5w5j4f@bma.biglobe.ne.jp )</t>
    <rPh sb="0" eb="2">
      <t>ジタク</t>
    </rPh>
    <phoneticPr fontId="3"/>
  </si>
  <si>
    <t>登録性別</t>
  </si>
  <si>
    <t>代表者</t>
  </si>
  <si>
    <t>郵便番号</t>
  </si>
  <si>
    <t>郵送先住所</t>
  </si>
  <si>
    <t>電話番号</t>
  </si>
  <si>
    <t>携帯番号</t>
  </si>
  <si>
    <t>女</t>
    <rPh sb="0" eb="1">
      <t>オンナ</t>
    </rPh>
    <phoneticPr fontId="3"/>
  </si>
  <si>
    <t>（メール・アドレス）【携帯】</t>
    <phoneticPr fontId="3"/>
  </si>
  <si>
    <t>D</t>
    <phoneticPr fontId="3"/>
  </si>
  <si>
    <t>佐世保市バドミントン協会　登録申請＆試合申込　取扱説明書</t>
    <rPh sb="0" eb="4">
      <t>サセボシ</t>
    </rPh>
    <rPh sb="10" eb="12">
      <t>キョウカイ</t>
    </rPh>
    <rPh sb="13" eb="15">
      <t>トウロク</t>
    </rPh>
    <rPh sb="15" eb="17">
      <t>シンセイ</t>
    </rPh>
    <rPh sb="18" eb="20">
      <t>シアイ</t>
    </rPh>
    <rPh sb="20" eb="22">
      <t>モウシコミ</t>
    </rPh>
    <rPh sb="23" eb="25">
      <t>トリアツカイ</t>
    </rPh>
    <rPh sb="25" eb="28">
      <t>セツメイショ</t>
    </rPh>
    <phoneticPr fontId="3"/>
  </si>
  <si>
    <t>①登録申請は日バ・県登録は一対で県登録するする人は日バ登録も同時にする事に成ります。</t>
    <phoneticPr fontId="3"/>
  </si>
  <si>
    <t>　県・日バ登録申請欄で▽を押し『日バ申請』を選択して下さい。</t>
    <phoneticPr fontId="3"/>
  </si>
  <si>
    <r>
      <t>　</t>
    </r>
    <r>
      <rPr>
        <sz val="12"/>
        <color indexed="30"/>
        <rFont val="ＭＳ Ｐ明朝"/>
        <family val="1"/>
        <charset val="128"/>
      </rPr>
      <t>レディース・他協会</t>
    </r>
    <r>
      <rPr>
        <sz val="12"/>
        <rFont val="ＭＳ Ｐ明朝"/>
        <family val="1"/>
        <charset val="128"/>
      </rPr>
      <t>で</t>
    </r>
    <r>
      <rPr>
        <sz val="12"/>
        <color indexed="10"/>
        <rFont val="ＭＳ Ｐ明朝"/>
        <family val="1"/>
        <charset val="128"/>
      </rPr>
      <t>今季登録</t>
    </r>
    <r>
      <rPr>
        <sz val="12"/>
        <rFont val="ＭＳ Ｐ明朝"/>
        <family val="1"/>
        <charset val="128"/>
      </rPr>
      <t>し、日バ永久番号を習得している者は『日バ永久番号』を記入の事。</t>
    </r>
    <phoneticPr fontId="3"/>
  </si>
  <si>
    <t>　（当協会での日バ申請は必要有りません）</t>
    <phoneticPr fontId="3"/>
  </si>
  <si>
    <t>②新規に日バ登録をすると、日バ登録番号とカードが配布され一生物の個人の永久番号がついて来ます。（大事にされて下さい。）</t>
    <rPh sb="1" eb="3">
      <t>シンキ</t>
    </rPh>
    <phoneticPr fontId="3"/>
  </si>
  <si>
    <t>③佐世保市バドミントン協会で登録に必要な項目は</t>
    <phoneticPr fontId="3"/>
  </si>
  <si>
    <t>　【クラス(ABCD)・氏名・生年月日・現住所・日バ登録番号・カタカナ・審判資格・指導者資格・電話番号もしくは携帯番号】です。</t>
  </si>
  <si>
    <t>　日バ登録番号【永久番号】は昨年登録して取得している者でも、今季登録手続きがまだ完了していない者は記入しないで下さい。</t>
    <rPh sb="8" eb="10">
      <t>エイキュウ</t>
    </rPh>
    <rPh sb="10" eb="12">
      <t>バンゴウ</t>
    </rPh>
    <rPh sb="14" eb="16">
      <t>サクネン</t>
    </rPh>
    <rPh sb="16" eb="18">
      <t>トウロク</t>
    </rPh>
    <rPh sb="20" eb="22">
      <t>シュトク</t>
    </rPh>
    <rPh sb="26" eb="27">
      <t>モノ</t>
    </rPh>
    <rPh sb="30" eb="32">
      <t>コンキ</t>
    </rPh>
    <rPh sb="32" eb="34">
      <t>トウロク</t>
    </rPh>
    <rPh sb="34" eb="36">
      <t>テツヅ</t>
    </rPh>
    <rPh sb="40" eb="42">
      <t>カンリョウ</t>
    </rPh>
    <rPh sb="47" eb="48">
      <t>モノ</t>
    </rPh>
    <rPh sb="49" eb="51">
      <t>キニュウ</t>
    </rPh>
    <rPh sb="55" eb="56">
      <t>クダ</t>
    </rPh>
    <phoneticPr fontId="3"/>
  </si>
  <si>
    <t>　申請手続き完了後、番号を入力します。</t>
    <phoneticPr fontId="3"/>
  </si>
  <si>
    <t>　もし番号記入が有れば、他協会やレディース連盟で今季登録完了と勘違いして間違いの元に成るので注意をお願います。</t>
    <phoneticPr fontId="3"/>
  </si>
  <si>
    <t>④追加登録者がいる場合、必要事項を記入すると自動で仮登録番号がついて出てきます。</t>
  </si>
  <si>
    <t>⑤試合申込みは各大会の申込用紙の所で登録番号と名前が申込用紙の右の欄（印刷外）の位置に表示していますので</t>
  </si>
  <si>
    <t>　番号を入力すると名前やその他の必要事項（登録欄記載分）が出る仕組みに成っています。</t>
  </si>
  <si>
    <t>　あと競技種目欄で▽を押し選択をして下さい。</t>
    <phoneticPr fontId="3"/>
  </si>
  <si>
    <t>⑥外部は自分のクラブ以外の人とペアを組む時に▽を押し『外』選択をして下さい。</t>
    <phoneticPr fontId="3"/>
  </si>
  <si>
    <r>
      <t>　登録番号は</t>
    </r>
    <r>
      <rPr>
        <sz val="12"/>
        <color indexed="40"/>
        <rFont val="ＭＳ Ｐ明朝"/>
        <family val="1"/>
        <charset val="128"/>
      </rPr>
      <t>男子</t>
    </r>
    <r>
      <rPr>
        <sz val="12"/>
        <rFont val="ＭＳ Ｐ明朝"/>
        <family val="1"/>
        <charset val="128"/>
      </rPr>
      <t>が【</t>
    </r>
    <r>
      <rPr>
        <sz val="12"/>
        <color indexed="40"/>
        <rFont val="ＭＳ Ｐ明朝"/>
        <family val="1"/>
        <charset val="128"/>
      </rPr>
      <t>333</t>
    </r>
    <r>
      <rPr>
        <sz val="12"/>
        <rFont val="ＭＳ Ｐ明朝"/>
        <family val="1"/>
        <charset val="128"/>
      </rPr>
      <t>】を</t>
    </r>
    <r>
      <rPr>
        <sz val="12"/>
        <color indexed="53"/>
        <rFont val="ＭＳ Ｐ明朝"/>
        <family val="1"/>
        <charset val="128"/>
      </rPr>
      <t>女子</t>
    </r>
    <r>
      <rPr>
        <sz val="12"/>
        <rFont val="ＭＳ Ｐ明朝"/>
        <family val="1"/>
        <charset val="128"/>
      </rPr>
      <t>は【</t>
    </r>
    <r>
      <rPr>
        <sz val="12"/>
        <color indexed="53"/>
        <rFont val="ＭＳ Ｐ明朝"/>
        <family val="1"/>
        <charset val="128"/>
      </rPr>
      <t>777</t>
    </r>
    <r>
      <rPr>
        <sz val="12"/>
        <rFont val="ＭＳ Ｐ明朝"/>
        <family val="1"/>
        <charset val="128"/>
      </rPr>
      <t>】を入力して下さい。</t>
    </r>
    <r>
      <rPr>
        <sz val="12"/>
        <color indexed="10"/>
        <rFont val="ＭＳ Ｐ明朝"/>
        <family val="1"/>
        <charset val="128"/>
      </rPr>
      <t>（参加料金自動計算の為）</t>
    </r>
    <phoneticPr fontId="3"/>
  </si>
  <si>
    <t>　そして【校閲】でシート保護の解除を押し、必要な事柄を数式を無視して、上から手入力にて、書き込んで下さい。</t>
    <rPh sb="39" eb="41">
      <t>ニュウリョク</t>
    </rPh>
    <phoneticPr fontId="3"/>
  </si>
  <si>
    <t>⑦振込金内訳書では試合参加料金や登録申請追加料金（今回入金すべき金額）が示されます。</t>
  </si>
  <si>
    <t>　参加料振込先と登録料振込先へそれぞれの金額をお納め下さい。</t>
  </si>
  <si>
    <t>ダブルス</t>
    <phoneticPr fontId="3"/>
  </si>
  <si>
    <t>平成30年度</t>
    <phoneticPr fontId="3"/>
  </si>
  <si>
    <t>佐世保総合選手権大会（一般の部）申込書</t>
    <rPh sb="0" eb="3">
      <t>サセボ</t>
    </rPh>
    <rPh sb="3" eb="5">
      <t>ソウゴウ</t>
    </rPh>
    <rPh sb="5" eb="8">
      <t>センシュケン</t>
    </rPh>
    <rPh sb="8" eb="10">
      <t>タイカイ</t>
    </rPh>
    <rPh sb="11" eb="13">
      <t>イッパン</t>
    </rPh>
    <rPh sb="14" eb="15">
      <t>ブ</t>
    </rPh>
    <rPh sb="16" eb="19">
      <t>モウシコミショ</t>
    </rPh>
    <phoneticPr fontId="3"/>
  </si>
  <si>
    <t>代表者氏名</t>
  </si>
  <si>
    <t>（男子）</t>
    <rPh sb="1" eb="3">
      <t>ダンシ</t>
    </rPh>
    <phoneticPr fontId="3"/>
  </si>
  <si>
    <t>シングルス</t>
    <phoneticPr fontId="3"/>
  </si>
  <si>
    <t>番号</t>
    <rPh sb="0" eb="2">
      <t>バンゴウ</t>
    </rPh>
    <phoneticPr fontId="3"/>
  </si>
  <si>
    <t>外</t>
  </si>
  <si>
    <t>登録番号</t>
    <rPh sb="0" eb="2">
      <t>トウロク</t>
    </rPh>
    <rPh sb="2" eb="4">
      <t>バンゴウ</t>
    </rPh>
    <phoneticPr fontId="3"/>
  </si>
  <si>
    <t>氏名</t>
    <rPh sb="0" eb="2">
      <t>シメイ</t>
    </rPh>
    <phoneticPr fontId="3"/>
  </si>
  <si>
    <t>登録ｸﾗｽ</t>
    <rPh sb="0" eb="2">
      <t>トウロク</t>
    </rPh>
    <phoneticPr fontId="3"/>
  </si>
  <si>
    <t>A B C D</t>
    <phoneticPr fontId="3"/>
  </si>
  <si>
    <t>※　強い順に記入してください。</t>
    <phoneticPr fontId="3"/>
  </si>
  <si>
    <t>（申込みクラスは、ペアの上位クラスでの、申込みになります）</t>
    <rPh sb="12" eb="14">
      <t>ジョウイ</t>
    </rPh>
    <phoneticPr fontId="3"/>
  </si>
  <si>
    <t>※　クラブチームが異なる人とペアを組む場合は、外部の欄に『外』を入力して下さい。</t>
    <rPh sb="9" eb="10">
      <t>コト</t>
    </rPh>
    <rPh sb="12" eb="13">
      <t>ヒト</t>
    </rPh>
    <rPh sb="17" eb="18">
      <t>ク</t>
    </rPh>
    <rPh sb="19" eb="21">
      <t>バアイ</t>
    </rPh>
    <rPh sb="23" eb="25">
      <t>ガイブ</t>
    </rPh>
    <rPh sb="26" eb="27">
      <t>ラン</t>
    </rPh>
    <rPh sb="29" eb="30">
      <t>ソト</t>
    </rPh>
    <rPh sb="32" eb="34">
      <t>ニュウリョク</t>
    </rPh>
    <rPh sb="36" eb="37">
      <t>クダ</t>
    </rPh>
    <phoneticPr fontId="3"/>
  </si>
  <si>
    <t>※　大会申込み参加振込金内訳書に記入の上、提出し</t>
    <rPh sb="2" eb="4">
      <t>タイカイ</t>
    </rPh>
    <rPh sb="4" eb="6">
      <t>モウシコミ</t>
    </rPh>
    <rPh sb="7" eb="9">
      <t>サンカ</t>
    </rPh>
    <rPh sb="9" eb="11">
      <t>フリコミ</t>
    </rPh>
    <rPh sb="11" eb="12">
      <t>キン</t>
    </rPh>
    <rPh sb="12" eb="14">
      <t>ウチワケ</t>
    </rPh>
    <rPh sb="14" eb="15">
      <t>ショ</t>
    </rPh>
    <rPh sb="16" eb="18">
      <t>キニュウ</t>
    </rPh>
    <rPh sb="19" eb="20">
      <t>ウエ</t>
    </rPh>
    <rPh sb="21" eb="23">
      <t>テイシュツ</t>
    </rPh>
    <phoneticPr fontId="3"/>
  </si>
  <si>
    <t>（女子）</t>
    <rPh sb="1" eb="3">
      <t>ジョシ</t>
    </rPh>
    <phoneticPr fontId="3"/>
  </si>
  <si>
    <t>＜参加料・登録料＞は、各専用口座にお振り込み願います。</t>
    <phoneticPr fontId="3"/>
  </si>
  <si>
    <t>【総合一般の部】大会申込み　参加振込金　内訳書</t>
    <rPh sb="1" eb="3">
      <t>ソウゴウ</t>
    </rPh>
    <rPh sb="3" eb="5">
      <t>イッパン</t>
    </rPh>
    <rPh sb="6" eb="7">
      <t>ブ</t>
    </rPh>
    <rPh sb="8" eb="10">
      <t>タイカイ</t>
    </rPh>
    <rPh sb="14" eb="16">
      <t>サンカ</t>
    </rPh>
    <rPh sb="16" eb="18">
      <t>フリコミ</t>
    </rPh>
    <rPh sb="18" eb="19">
      <t>キン</t>
    </rPh>
    <phoneticPr fontId="3"/>
  </si>
  <si>
    <t>ダブルス　：　１人　１３００円</t>
    <rPh sb="8" eb="9">
      <t>ニン</t>
    </rPh>
    <rPh sb="14" eb="15">
      <t>エン</t>
    </rPh>
    <phoneticPr fontId="3"/>
  </si>
  <si>
    <t>シングルス　：　１人　１３００円</t>
    <rPh sb="9" eb="10">
      <t>ニン</t>
    </rPh>
    <rPh sb="15" eb="16">
      <t>エン</t>
    </rPh>
    <phoneticPr fontId="3"/>
  </si>
  <si>
    <t>佐世保市協会
（今回登録人数）</t>
    <rPh sb="0" eb="4">
      <t>サセボシ</t>
    </rPh>
    <rPh sb="4" eb="6">
      <t>キョウカイ</t>
    </rPh>
    <rPh sb="8" eb="10">
      <t>コンカイ</t>
    </rPh>
    <rPh sb="10" eb="14">
      <t>トウロクニンズウ</t>
    </rPh>
    <phoneticPr fontId="3"/>
  </si>
  <si>
    <t>日バ・県協会
（今回登録人数）</t>
    <rPh sb="0" eb="1">
      <t>ヒ</t>
    </rPh>
    <rPh sb="3" eb="4">
      <t>ケン</t>
    </rPh>
    <rPh sb="4" eb="6">
      <t>キョウカイ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</si>
</sst>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quot;¥&quot;* #,##0_ ;_ &quot;¥&quot;* \-#,##0_ ;_ &quot;¥&quot;* &quot;-&quot;_ ;_ @_ "/>
    <numFmt numFmtId="176" formatCode="[$-411]ge\.m\.d;@"/>
    <numFmt numFmtId="177" formatCode="0;0;"/>
  </numFmts>
  <fonts count="60">
    <font>
      <sz val="11"/>
      <name val="ＭＳ Ｐゴシック"/>
      <family val="3"/>
      <charset val="128"/>
    </font>
    <font>
      <sz val="11"/>
      <color indexed="10"/>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u/>
      <sz val="11"/>
      <color indexed="8"/>
      <name val="ＭＳ 明朝"/>
      <family val="1"/>
      <charset val="128"/>
    </font>
    <font>
      <sz val="20"/>
      <name val="ＭＳ Ｐ明朝"/>
      <family val="1"/>
      <charset val="128"/>
    </font>
    <font>
      <sz val="12"/>
      <name val="ＭＳ Ｐ明朝"/>
      <family val="1"/>
      <charset val="128"/>
    </font>
    <font>
      <sz val="16"/>
      <name val="ＭＳ Ｐゴシック"/>
      <family val="3"/>
      <charset val="128"/>
    </font>
    <font>
      <sz val="10"/>
      <color indexed="10"/>
      <name val="ＭＳ Ｐゴシック"/>
      <family val="3"/>
      <charset val="128"/>
    </font>
    <font>
      <sz val="9"/>
      <color indexed="81"/>
      <name val="ＭＳ Ｐゴシック"/>
      <family val="3"/>
      <charset val="128"/>
    </font>
    <font>
      <b/>
      <sz val="18"/>
      <name val="ＭＳ Ｐ明朝"/>
      <family val="1"/>
      <charset val="128"/>
    </font>
    <font>
      <sz val="11"/>
      <name val="ＭＳ Ｐ明朝"/>
      <family val="1"/>
      <charset val="128"/>
    </font>
    <font>
      <sz val="14"/>
      <name val="ＭＳ Ｐ明朝"/>
      <family val="1"/>
      <charset val="128"/>
    </font>
    <font>
      <b/>
      <sz val="16"/>
      <name val="ＭＳ Ｐ明朝"/>
      <family val="1"/>
      <charset val="128"/>
    </font>
    <font>
      <sz val="12"/>
      <color indexed="30"/>
      <name val="ＭＳ Ｐ明朝"/>
      <family val="1"/>
      <charset val="128"/>
    </font>
    <font>
      <sz val="12"/>
      <color indexed="10"/>
      <name val="ＭＳ Ｐ明朝"/>
      <family val="1"/>
      <charset val="128"/>
    </font>
    <font>
      <sz val="12"/>
      <color indexed="40"/>
      <name val="ＭＳ Ｐ明朝"/>
      <family val="1"/>
      <charset val="128"/>
    </font>
    <font>
      <sz val="12"/>
      <color indexed="53"/>
      <name val="ＭＳ Ｐ明朝"/>
      <family val="1"/>
      <charset val="128"/>
    </font>
    <font>
      <b/>
      <sz val="11"/>
      <name val="ＭＳ 明朝"/>
      <family val="1"/>
      <charset val="128"/>
    </font>
    <font>
      <sz val="12"/>
      <color indexed="8"/>
      <name val="ＭＳ 明朝"/>
      <family val="1"/>
      <charset val="128"/>
    </font>
    <font>
      <sz val="14"/>
      <name val="ＭＳ 明朝"/>
      <family val="1"/>
      <charset val="128"/>
    </font>
    <font>
      <sz val="12"/>
      <name val="ＭＳ 明朝"/>
      <family val="1"/>
      <charset val="128"/>
    </font>
    <font>
      <sz val="14"/>
      <name val="Century"/>
      <family val="1"/>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sz val="12"/>
      <color theme="1"/>
      <name val="ＭＳ 明朝"/>
      <family val="1"/>
      <charset val="128"/>
    </font>
    <font>
      <sz val="10"/>
      <color theme="1"/>
      <name val="ＭＳ 明朝"/>
      <family val="1"/>
      <charset val="128"/>
    </font>
    <font>
      <b/>
      <u/>
      <sz val="10.5"/>
      <color theme="1"/>
      <name val="ＭＳ 明朝"/>
      <family val="1"/>
      <charset val="128"/>
    </font>
    <font>
      <b/>
      <u/>
      <sz val="11"/>
      <color theme="1"/>
      <name val="ＭＳ 明朝"/>
      <family val="1"/>
      <charset val="128"/>
    </font>
    <font>
      <b/>
      <sz val="11"/>
      <color theme="1"/>
      <name val="Century"/>
      <family val="1"/>
    </font>
    <font>
      <sz val="11"/>
      <color theme="1"/>
      <name val="ＭＳ 明朝"/>
      <family val="1"/>
      <charset val="128"/>
    </font>
    <font>
      <sz val="11"/>
      <color theme="0"/>
      <name val="ＭＳ Ｐゴシック"/>
      <family val="3"/>
      <charset val="128"/>
    </font>
    <font>
      <sz val="12"/>
      <color rgb="FF0070C0"/>
      <name val="ＭＳ Ｐ明朝"/>
      <family val="1"/>
      <charset val="128"/>
    </font>
    <font>
      <sz val="12"/>
      <color rgb="FFFF0000"/>
      <name val="ＭＳ Ｐ明朝"/>
      <family val="1"/>
      <charset val="128"/>
    </font>
    <font>
      <sz val="14"/>
      <color theme="1"/>
      <name val="ＭＳ 明朝"/>
      <family val="1"/>
      <charset val="128"/>
    </font>
    <font>
      <sz val="10.5"/>
      <color theme="1"/>
      <name val="Century"/>
      <family val="1"/>
    </font>
    <font>
      <sz val="16"/>
      <name val="ＭＳ Ｐゴシック"/>
      <family val="3"/>
      <charset val="128"/>
      <scheme val="minor"/>
    </font>
    <font>
      <sz val="16"/>
      <color theme="0"/>
      <name val="ＭＳ 明朝"/>
      <family val="1"/>
      <charset val="128"/>
    </font>
    <font>
      <b/>
      <sz val="16"/>
      <color theme="1"/>
      <name val="ＭＳ 明朝"/>
      <family val="1"/>
      <charset val="128"/>
    </font>
    <font>
      <sz val="10.5"/>
      <color theme="1"/>
      <name val="ＭＳ Ｐ明朝"/>
      <family val="1"/>
      <charset val="128"/>
    </font>
    <font>
      <sz val="11"/>
      <name val="ＭＳ Ｐゴシック"/>
      <family val="3"/>
      <charset val="128"/>
      <scheme val="minor"/>
    </font>
    <font>
      <sz val="11"/>
      <color theme="0" tint="-0.34998626667073579"/>
      <name val="ＭＳ Ｐゴシック"/>
      <family val="3"/>
      <charset val="128"/>
    </font>
    <font>
      <sz val="10.5"/>
      <color theme="1"/>
      <name val="ＭＳ 明朝"/>
      <family val="1"/>
      <charset val="128"/>
    </font>
    <font>
      <sz val="11"/>
      <color theme="0"/>
      <name val="ＭＳ 明朝"/>
      <family val="1"/>
      <charset val="128"/>
    </font>
    <font>
      <sz val="16"/>
      <color theme="1"/>
      <name val="ＭＳ 明朝"/>
      <family val="1"/>
      <charset val="128"/>
    </font>
    <font>
      <sz val="11"/>
      <color theme="1"/>
      <name val="ＭＳ Ｐ明朝"/>
      <family val="1"/>
      <charset val="128"/>
    </font>
    <font>
      <u/>
      <sz val="11"/>
      <color theme="1"/>
      <name val="ＭＳ Ｐ明朝"/>
      <family val="1"/>
      <charset val="128"/>
    </font>
    <font>
      <sz val="14"/>
      <color theme="1"/>
      <name val="ＭＳ Ｐ明朝"/>
      <family val="1"/>
      <charset val="128"/>
    </font>
    <font>
      <b/>
      <sz val="11"/>
      <color rgb="FFC00000"/>
      <name val="ＭＳ 明朝"/>
      <family val="1"/>
      <charset val="128"/>
    </font>
    <font>
      <b/>
      <sz val="11"/>
      <color theme="1"/>
      <name val="ＭＳ 明朝"/>
      <family val="1"/>
      <charset val="128"/>
    </font>
    <font>
      <b/>
      <sz val="12"/>
      <color theme="1"/>
      <name val="ＭＳ 明朝"/>
      <family val="1"/>
      <charset val="128"/>
    </font>
    <font>
      <b/>
      <sz val="10"/>
      <color theme="1"/>
      <name val="Century"/>
      <family val="1"/>
    </font>
    <font>
      <b/>
      <sz val="10"/>
      <color theme="1"/>
      <name val="ＭＳ 明朝"/>
      <family val="1"/>
      <charset val="128"/>
    </font>
    <font>
      <sz val="14"/>
      <color theme="0"/>
      <name val="ＭＳ Ｐ明朝"/>
      <family val="1"/>
      <charset val="128"/>
    </font>
  </fonts>
  <fills count="17">
    <fill>
      <patternFill patternType="none"/>
    </fill>
    <fill>
      <patternFill patternType="gray125"/>
    </fill>
    <fill>
      <patternFill patternType="solid">
        <fgColor indexed="41"/>
        <bgColor indexed="64"/>
      </patternFill>
    </fill>
    <fill>
      <patternFill patternType="solid">
        <fgColor indexed="50"/>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CCFF"/>
        <bgColor indexed="64"/>
      </patternFill>
    </fill>
    <fill>
      <patternFill patternType="solid">
        <fgColor rgb="FFCCECFF"/>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uble">
        <color indexed="64"/>
      </left>
      <right style="dotted">
        <color indexed="64"/>
      </right>
      <top style="medium">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double">
        <color indexed="64"/>
      </right>
      <top/>
      <bottom style="dotted">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double">
        <color indexed="64"/>
      </left>
      <right style="dotted">
        <color indexed="64"/>
      </right>
      <top/>
      <bottom/>
      <diagonal/>
    </border>
    <border>
      <left style="double">
        <color indexed="64"/>
      </left>
      <right style="dotted">
        <color indexed="64"/>
      </right>
      <top/>
      <bottom style="thin">
        <color indexed="64"/>
      </bottom>
      <diagonal/>
    </border>
    <border>
      <left style="dotted">
        <color indexed="64"/>
      </left>
      <right style="thin">
        <color indexed="64"/>
      </right>
      <top/>
      <bottom/>
      <diagonal/>
    </border>
    <border>
      <left style="double">
        <color indexed="64"/>
      </left>
      <right style="dotted">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s>
  <cellStyleXfs count="10">
    <xf numFmtId="0" fontId="0" fillId="0" borderId="0">
      <alignment vertical="center"/>
    </xf>
    <xf numFmtId="0" fontId="2" fillId="0" borderId="0"/>
    <xf numFmtId="0" fontId="2" fillId="0" borderId="0"/>
    <xf numFmtId="0" fontId="2" fillId="0" borderId="0"/>
    <xf numFmtId="0" fontId="2" fillId="0" borderId="0"/>
    <xf numFmtId="0" fontId="27" fillId="0" borderId="0">
      <alignment vertical="center"/>
    </xf>
    <xf numFmtId="0" fontId="2" fillId="0" borderId="0">
      <alignment vertical="center"/>
    </xf>
    <xf numFmtId="0" fontId="2" fillId="0" borderId="0"/>
    <xf numFmtId="0" fontId="2" fillId="0" borderId="0"/>
    <xf numFmtId="0" fontId="2" fillId="0" borderId="0"/>
  </cellStyleXfs>
  <cellXfs count="367">
    <xf numFmtId="0" fontId="0" fillId="0" borderId="0" xfId="0">
      <alignment vertical="center"/>
    </xf>
    <xf numFmtId="0" fontId="30" fillId="0" borderId="1" xfId="5" applyFont="1" applyBorder="1">
      <alignment vertical="center"/>
    </xf>
    <xf numFmtId="0" fontId="2" fillId="0" borderId="0" xfId="6">
      <alignment vertical="center"/>
    </xf>
    <xf numFmtId="0" fontId="27" fillId="0" borderId="0" xfId="5">
      <alignment vertical="center"/>
    </xf>
    <xf numFmtId="0" fontId="27" fillId="0" borderId="0" xfId="5" applyAlignment="1">
      <alignment horizontal="right" vertical="center"/>
    </xf>
    <xf numFmtId="0" fontId="27" fillId="0" borderId="0" xfId="5" applyAlignment="1">
      <alignment horizontal="center" shrinkToFit="1"/>
    </xf>
    <xf numFmtId="0" fontId="31" fillId="0" borderId="2" xfId="5" applyFont="1" applyBorder="1" applyAlignment="1">
      <alignment horizontal="distributed" vertical="center" wrapText="1" justifyLastLine="1"/>
    </xf>
    <xf numFmtId="0" fontId="32" fillId="0" borderId="3" xfId="5" applyFont="1" applyBorder="1" applyAlignment="1">
      <alignment horizontal="center" vertical="center" shrinkToFit="1"/>
    </xf>
    <xf numFmtId="0" fontId="33" fillId="0" borderId="0" xfId="5" applyFont="1" applyAlignment="1">
      <alignment horizontal="right" vertical="center"/>
    </xf>
    <xf numFmtId="0" fontId="27" fillId="0" borderId="0" xfId="5" applyAlignment="1">
      <alignment horizontal="center" vertical="center"/>
    </xf>
    <xf numFmtId="0" fontId="34" fillId="0" borderId="4" xfId="5" applyFont="1" applyBorder="1" applyAlignment="1">
      <alignment horizontal="center" vertical="center" wrapText="1"/>
    </xf>
    <xf numFmtId="0" fontId="35" fillId="0" borderId="4" xfId="5" applyFont="1" applyBorder="1" applyAlignment="1">
      <alignment horizontal="justify" vertical="center"/>
    </xf>
    <xf numFmtId="0" fontId="29" fillId="0" borderId="5" xfId="5" applyFont="1" applyBorder="1" applyAlignment="1">
      <alignment horizontal="right" vertical="center"/>
    </xf>
    <xf numFmtId="0" fontId="29" fillId="0" borderId="6" xfId="5" applyFont="1" applyBorder="1" applyAlignment="1">
      <alignment horizontal="right" vertical="center"/>
    </xf>
    <xf numFmtId="0" fontId="28" fillId="0" borderId="6" xfId="5" applyFont="1" applyBorder="1">
      <alignment vertical="center"/>
    </xf>
    <xf numFmtId="0" fontId="36" fillId="0" borderId="7" xfId="5" applyFont="1" applyBorder="1" applyAlignment="1">
      <alignment horizontal="center" vertical="center"/>
    </xf>
    <xf numFmtId="0" fontId="36" fillId="0" borderId="8" xfId="5" applyFont="1" applyBorder="1" applyAlignment="1">
      <alignment horizontal="center" vertical="center"/>
    </xf>
    <xf numFmtId="0" fontId="34" fillId="0" borderId="9" xfId="5" applyFont="1" applyBorder="1" applyAlignment="1">
      <alignment horizontal="center" vertical="center" wrapText="1"/>
    </xf>
    <xf numFmtId="0" fontId="34" fillId="0" borderId="10" xfId="5" applyFont="1" applyBorder="1" applyAlignment="1">
      <alignment horizontal="center" vertical="center"/>
    </xf>
    <xf numFmtId="0" fontId="37" fillId="0" borderId="0" xfId="8" applyFont="1" applyAlignment="1" applyProtection="1">
      <alignment horizontal="center" vertical="center"/>
    </xf>
    <xf numFmtId="0" fontId="2" fillId="0" borderId="0" xfId="8" applyAlignment="1">
      <alignment vertical="center"/>
    </xf>
    <xf numFmtId="0" fontId="8" fillId="0" borderId="0" xfId="7" applyFont="1" applyAlignment="1">
      <alignment vertical="center"/>
    </xf>
    <xf numFmtId="0" fontId="4" fillId="0" borderId="0" xfId="8" applyFont="1" applyAlignment="1"/>
    <xf numFmtId="0" fontId="8" fillId="0" borderId="0" xfId="8" applyFont="1" applyAlignment="1">
      <alignment vertical="center"/>
    </xf>
    <xf numFmtId="0" fontId="2" fillId="0" borderId="0" xfId="8"/>
    <xf numFmtId="57" fontId="2" fillId="0" borderId="0" xfId="8" applyNumberFormat="1" applyAlignment="1">
      <alignment horizontal="left" vertical="center"/>
    </xf>
    <xf numFmtId="0" fontId="2" fillId="0" borderId="0" xfId="8" applyAlignment="1">
      <alignment horizontal="left" vertical="center"/>
    </xf>
    <xf numFmtId="0" fontId="0" fillId="0" borderId="0" xfId="8" applyFont="1" applyAlignment="1"/>
    <xf numFmtId="0" fontId="2" fillId="0" borderId="0" xfId="8" applyAlignment="1"/>
    <xf numFmtId="0" fontId="9" fillId="0" borderId="0" xfId="8" applyFont="1" applyAlignment="1">
      <alignment horizontal="center" vertical="center"/>
    </xf>
    <xf numFmtId="176" fontId="5" fillId="0" borderId="0" xfId="8" applyNumberFormat="1" applyFont="1" applyBorder="1" applyAlignment="1">
      <alignment horizontal="left" vertical="center"/>
    </xf>
    <xf numFmtId="0" fontId="0" fillId="0" borderId="0" xfId="8" applyFont="1" applyAlignment="1">
      <alignment horizontal="center" vertical="center"/>
    </xf>
    <xf numFmtId="0" fontId="0" fillId="0" borderId="0" xfId="0" applyAlignment="1">
      <alignment vertical="center"/>
    </xf>
    <xf numFmtId="0" fontId="5" fillId="0" borderId="0" xfId="9" applyFont="1" applyFill="1" applyBorder="1" applyAlignment="1">
      <alignment horizontal="center"/>
    </xf>
    <xf numFmtId="0" fontId="5" fillId="0" borderId="0" xfId="0" applyFont="1" applyBorder="1" applyAlignment="1">
      <alignment horizontal="left" vertical="center"/>
    </xf>
    <xf numFmtId="0" fontId="0" fillId="0" borderId="0" xfId="0" applyBorder="1" applyAlignment="1">
      <alignment horizontal="left" vertical="center"/>
    </xf>
    <xf numFmtId="0" fontId="2" fillId="0" borderId="0" xfId="8" applyBorder="1" applyAlignment="1">
      <alignment horizontal="left" vertical="center"/>
    </xf>
    <xf numFmtId="0" fontId="0" fillId="0" borderId="0" xfId="8" applyFont="1" applyBorder="1" applyAlignment="1">
      <alignment horizontal="right" vertical="center"/>
    </xf>
    <xf numFmtId="0" fontId="2" fillId="0" borderId="6" xfId="8" applyBorder="1" applyAlignment="1">
      <alignment vertical="center"/>
    </xf>
    <xf numFmtId="0" fontId="2" fillId="0" borderId="0" xfId="8" applyAlignment="1">
      <alignment horizontal="center"/>
    </xf>
    <xf numFmtId="0" fontId="2" fillId="0" borderId="0" xfId="8" applyAlignment="1">
      <alignment horizontal="center" vertical="center"/>
    </xf>
    <xf numFmtId="0" fontId="0" fillId="0" borderId="0" xfId="8" applyFont="1"/>
    <xf numFmtId="0" fontId="37" fillId="0" borderId="0" xfId="8" applyFont="1" applyFill="1" applyBorder="1" applyAlignment="1" applyProtection="1">
      <alignment horizontal="center" vertical="center"/>
    </xf>
    <xf numFmtId="177" fontId="4" fillId="10" borderId="11" xfId="9" applyNumberFormat="1" applyFont="1" applyFill="1" applyBorder="1" applyAlignment="1" applyProtection="1">
      <alignment vertical="center"/>
    </xf>
    <xf numFmtId="177" fontId="5" fillId="0" borderId="12" xfId="9" applyNumberFormat="1" applyFont="1" applyBorder="1" applyAlignment="1" applyProtection="1">
      <alignment horizontal="right" vertical="center"/>
      <protection locked="0"/>
    </xf>
    <xf numFmtId="177" fontId="5" fillId="0" borderId="12" xfId="9" applyNumberFormat="1" applyFont="1" applyBorder="1" applyAlignment="1" applyProtection="1">
      <alignment horizontal="left" vertical="center"/>
      <protection locked="0"/>
    </xf>
    <xf numFmtId="177" fontId="5" fillId="0" borderId="13" xfId="9" applyNumberFormat="1" applyFont="1" applyBorder="1" applyAlignment="1" applyProtection="1">
      <alignment vertical="center"/>
      <protection locked="0"/>
    </xf>
    <xf numFmtId="177" fontId="2" fillId="0" borderId="14" xfId="9" applyNumberFormat="1" applyFont="1" applyBorder="1" applyAlignment="1" applyProtection="1">
      <alignment horizontal="right" vertical="center"/>
      <protection locked="0"/>
    </xf>
    <xf numFmtId="177" fontId="2" fillId="0" borderId="12" xfId="9" applyNumberFormat="1" applyFont="1" applyBorder="1" applyAlignment="1" applyProtection="1">
      <alignment vertical="center"/>
      <protection locked="0"/>
    </xf>
    <xf numFmtId="177" fontId="4" fillId="0" borderId="12" xfId="8" applyNumberFormat="1" applyFont="1" applyBorder="1" applyAlignment="1" applyProtection="1">
      <alignment vertical="center"/>
      <protection locked="0"/>
    </xf>
    <xf numFmtId="177" fontId="5" fillId="0" borderId="14" xfId="9" applyNumberFormat="1" applyFont="1" applyBorder="1" applyAlignment="1" applyProtection="1">
      <alignment horizontal="center" vertical="center"/>
      <protection locked="0"/>
    </xf>
    <xf numFmtId="177" fontId="5" fillId="0" borderId="15" xfId="9" applyNumberFormat="1" applyFont="1" applyBorder="1" applyAlignment="1" applyProtection="1">
      <alignment horizontal="center" vertical="center"/>
      <protection locked="0"/>
    </xf>
    <xf numFmtId="0" fontId="4" fillId="0" borderId="0" xfId="8" applyFont="1" applyAlignment="1">
      <alignment vertical="center"/>
    </xf>
    <xf numFmtId="0" fontId="2" fillId="0" borderId="0" xfId="8" applyFont="1" applyAlignment="1">
      <alignment vertical="center"/>
    </xf>
    <xf numFmtId="57" fontId="2" fillId="0" borderId="0" xfId="8" applyNumberFormat="1" applyAlignment="1">
      <alignment horizontal="left"/>
    </xf>
    <xf numFmtId="0" fontId="2" fillId="11" borderId="0" xfId="8" applyFill="1"/>
    <xf numFmtId="0" fontId="2" fillId="11" borderId="0" xfId="8" applyFont="1" applyFill="1" applyAlignment="1">
      <alignment horizontal="right" vertical="center"/>
    </xf>
    <xf numFmtId="0" fontId="37" fillId="0" borderId="0" xfId="8" applyFont="1" applyFill="1" applyAlignment="1">
      <alignment vertical="center"/>
    </xf>
    <xf numFmtId="0" fontId="0" fillId="0" borderId="13" xfId="8" applyFont="1" applyBorder="1" applyAlignment="1">
      <alignment horizontal="center" vertical="center"/>
    </xf>
    <xf numFmtId="0" fontId="2" fillId="0" borderId="16" xfId="8" applyBorder="1" applyAlignment="1">
      <alignment horizontal="center" vertical="center"/>
    </xf>
    <xf numFmtId="0" fontId="2" fillId="0" borderId="17" xfId="8" applyBorder="1" applyAlignment="1">
      <alignment horizontal="center" vertical="center"/>
    </xf>
    <xf numFmtId="0" fontId="2" fillId="0" borderId="18" xfId="8" applyBorder="1" applyAlignment="1">
      <alignment horizontal="center" vertical="center"/>
    </xf>
    <xf numFmtId="0" fontId="2" fillId="0" borderId="12" xfId="8" applyBorder="1" applyAlignment="1">
      <alignment vertical="center"/>
    </xf>
    <xf numFmtId="0" fontId="2" fillId="0" borderId="12" xfId="8" applyBorder="1" applyAlignment="1">
      <alignment horizontal="center" vertical="center"/>
    </xf>
    <xf numFmtId="0" fontId="2" fillId="0" borderId="19" xfId="8" applyBorder="1" applyAlignment="1">
      <alignment vertical="center"/>
    </xf>
    <xf numFmtId="0" fontId="2" fillId="0" borderId="14" xfId="8" applyBorder="1" applyAlignment="1">
      <alignment horizontal="center" vertical="center"/>
    </xf>
    <xf numFmtId="0" fontId="2" fillId="0" borderId="19" xfId="8" applyBorder="1" applyAlignment="1">
      <alignment horizontal="center" vertical="center"/>
    </xf>
    <xf numFmtId="0" fontId="2" fillId="0" borderId="14" xfId="8" applyFont="1" applyBorder="1" applyAlignment="1">
      <alignment horizontal="center" vertical="center" shrinkToFit="1"/>
    </xf>
    <xf numFmtId="0" fontId="0" fillId="0" borderId="20" xfId="8" applyFont="1" applyBorder="1" applyAlignment="1">
      <alignment horizontal="center" vertical="center" shrinkToFit="1"/>
    </xf>
    <xf numFmtId="0" fontId="2" fillId="0" borderId="15" xfId="8" applyBorder="1" applyAlignment="1">
      <alignment horizontal="center" vertical="center"/>
    </xf>
    <xf numFmtId="0" fontId="2" fillId="0" borderId="21" xfId="8" applyBorder="1" applyAlignment="1" applyProtection="1">
      <alignment horizontal="center" vertical="center" shrinkToFit="1"/>
      <protection locked="0"/>
    </xf>
    <xf numFmtId="0" fontId="2" fillId="0" borderId="22" xfId="8" applyBorder="1" applyAlignment="1" applyProtection="1">
      <alignment horizontal="center" vertical="center"/>
      <protection locked="0"/>
    </xf>
    <xf numFmtId="0" fontId="2" fillId="0" borderId="23" xfId="8" applyBorder="1" applyAlignment="1" applyProtection="1">
      <alignment horizontal="center" vertical="center"/>
      <protection locked="0"/>
    </xf>
    <xf numFmtId="0" fontId="2" fillId="0" borderId="24" xfId="8" applyBorder="1" applyAlignment="1" applyProtection="1">
      <alignment horizontal="center" vertical="center"/>
      <protection locked="0"/>
    </xf>
    <xf numFmtId="0" fontId="2" fillId="0" borderId="25" xfId="8" applyBorder="1" applyAlignment="1">
      <alignment vertical="center"/>
    </xf>
    <xf numFmtId="0" fontId="10" fillId="2" borderId="25" xfId="8" applyFont="1" applyFill="1" applyBorder="1" applyAlignment="1" applyProtection="1">
      <alignment vertical="center" shrinkToFit="1"/>
    </xf>
    <xf numFmtId="0" fontId="2" fillId="0" borderId="26" xfId="8" applyBorder="1" applyAlignment="1">
      <alignment horizontal="right" vertical="center"/>
    </xf>
    <xf numFmtId="177" fontId="0" fillId="0" borderId="27" xfId="9" applyNumberFormat="1" applyFont="1" applyBorder="1" applyAlignment="1" applyProtection="1">
      <alignment horizontal="right" vertical="center"/>
      <protection locked="0"/>
    </xf>
    <xf numFmtId="177" fontId="0" fillId="0" borderId="25" xfId="9" applyNumberFormat="1" applyFont="1" applyBorder="1" applyAlignment="1" applyProtection="1">
      <alignment horizontal="left" vertical="center"/>
      <protection locked="0"/>
    </xf>
    <xf numFmtId="57" fontId="2" fillId="0" borderId="27" xfId="9" applyNumberFormat="1" applyBorder="1" applyAlignment="1" applyProtection="1">
      <alignment horizontal="left" vertical="center"/>
      <protection locked="0"/>
    </xf>
    <xf numFmtId="177" fontId="2" fillId="0" borderId="27" xfId="9" applyNumberFormat="1" applyBorder="1" applyAlignment="1" applyProtection="1">
      <alignment horizontal="right" vertical="center"/>
      <protection locked="0"/>
    </xf>
    <xf numFmtId="177" fontId="2" fillId="0" borderId="25" xfId="9" applyNumberFormat="1" applyBorder="1" applyAlignment="1" applyProtection="1">
      <alignment vertical="center"/>
      <protection locked="0"/>
    </xf>
    <xf numFmtId="177" fontId="2" fillId="0" borderId="1" xfId="8" applyNumberFormat="1" applyFill="1" applyBorder="1" applyAlignment="1" applyProtection="1">
      <alignment horizontal="center" vertical="center" shrinkToFit="1"/>
      <protection locked="0"/>
    </xf>
    <xf numFmtId="177" fontId="0" fillId="0" borderId="1" xfId="0" applyNumberFormat="1" applyFill="1" applyBorder="1" applyAlignment="1" applyProtection="1">
      <alignment vertical="center" shrinkToFit="1"/>
      <protection locked="0"/>
    </xf>
    <xf numFmtId="177" fontId="2" fillId="0" borderId="28" xfId="8" applyNumberFormat="1" applyFill="1" applyBorder="1" applyAlignment="1" applyProtection="1">
      <alignment horizontal="center" vertical="center" shrinkToFit="1"/>
      <protection locked="0"/>
    </xf>
    <xf numFmtId="177" fontId="2" fillId="0" borderId="27" xfId="9" applyNumberFormat="1" applyBorder="1" applyAlignment="1" applyProtection="1">
      <alignment horizontal="center" vertical="center" shrinkToFit="1"/>
      <protection locked="0"/>
    </xf>
    <xf numFmtId="177" fontId="2" fillId="0" borderId="29" xfId="9" applyNumberFormat="1" applyBorder="1" applyAlignment="1" applyProtection="1">
      <alignment horizontal="center" vertical="center" shrinkToFit="1"/>
      <protection locked="0"/>
    </xf>
    <xf numFmtId="177" fontId="2" fillId="0" borderId="25" xfId="9" applyNumberFormat="1" applyBorder="1" applyAlignment="1" applyProtection="1">
      <alignment horizontal="left" vertical="center"/>
      <protection locked="0"/>
    </xf>
    <xf numFmtId="0" fontId="2" fillId="0" borderId="30" xfId="8" applyBorder="1" applyAlignment="1" applyProtection="1">
      <alignment horizontal="center" vertical="center"/>
      <protection locked="0"/>
    </xf>
    <xf numFmtId="0" fontId="2" fillId="0" borderId="31" xfId="8" applyBorder="1" applyAlignment="1" applyProtection="1">
      <alignment horizontal="center" vertical="center"/>
      <protection locked="0"/>
    </xf>
    <xf numFmtId="0" fontId="2" fillId="0" borderId="32" xfId="8" applyBorder="1" applyAlignment="1" applyProtection="1">
      <alignment horizontal="center" vertical="center"/>
      <protection locked="0"/>
    </xf>
    <xf numFmtId="0" fontId="2" fillId="0" borderId="8" xfId="8" applyBorder="1" applyAlignment="1">
      <alignment vertical="center"/>
    </xf>
    <xf numFmtId="0" fontId="2" fillId="0" borderId="33" xfId="8" applyBorder="1" applyAlignment="1">
      <alignment horizontal="right" vertical="center"/>
    </xf>
    <xf numFmtId="177" fontId="2" fillId="0" borderId="34" xfId="9" applyNumberFormat="1" applyBorder="1" applyAlignment="1" applyProtection="1">
      <alignment horizontal="right" vertical="center"/>
      <protection locked="0"/>
    </xf>
    <xf numFmtId="177" fontId="2" fillId="0" borderId="8" xfId="9" applyNumberFormat="1" applyBorder="1" applyAlignment="1" applyProtection="1">
      <alignment horizontal="left" vertical="center"/>
      <protection locked="0"/>
    </xf>
    <xf numFmtId="57" fontId="2" fillId="0" borderId="34" xfId="9" applyNumberFormat="1" applyBorder="1" applyAlignment="1" applyProtection="1">
      <alignment horizontal="left" vertical="center"/>
      <protection locked="0"/>
    </xf>
    <xf numFmtId="177" fontId="2" fillId="0" borderId="8" xfId="9" applyNumberFormat="1" applyBorder="1" applyAlignment="1" applyProtection="1">
      <alignment vertical="center"/>
      <protection locked="0"/>
    </xf>
    <xf numFmtId="177" fontId="2" fillId="0" borderId="3" xfId="8" applyNumberFormat="1" applyFill="1" applyBorder="1" applyAlignment="1" applyProtection="1">
      <alignment horizontal="center" vertical="center" shrinkToFit="1"/>
      <protection locked="0"/>
    </xf>
    <xf numFmtId="177" fontId="0" fillId="0" borderId="3" xfId="0" applyNumberFormat="1" applyFill="1" applyBorder="1" applyAlignment="1" applyProtection="1">
      <alignment vertical="center" shrinkToFit="1"/>
      <protection locked="0"/>
    </xf>
    <xf numFmtId="177" fontId="2" fillId="0" borderId="35" xfId="8" applyNumberFormat="1" applyFill="1" applyBorder="1" applyAlignment="1" applyProtection="1">
      <alignment horizontal="center" vertical="center" shrinkToFit="1"/>
      <protection locked="0"/>
    </xf>
    <xf numFmtId="177" fontId="2" fillId="0" borderId="34" xfId="9" applyNumberFormat="1" applyBorder="1" applyAlignment="1" applyProtection="1">
      <alignment horizontal="center" vertical="center" shrinkToFit="1"/>
      <protection locked="0"/>
    </xf>
    <xf numFmtId="177" fontId="2" fillId="0" borderId="36" xfId="9" applyNumberFormat="1" applyBorder="1" applyAlignment="1" applyProtection="1">
      <alignment horizontal="center" vertical="center" shrinkToFit="1"/>
      <protection locked="0"/>
    </xf>
    <xf numFmtId="0" fontId="0" fillId="0" borderId="0" xfId="8" applyFont="1" applyAlignment="1">
      <alignment vertical="center"/>
    </xf>
    <xf numFmtId="177" fontId="2" fillId="0" borderId="37" xfId="8" applyNumberFormat="1" applyBorder="1" applyAlignment="1">
      <alignment horizontal="center" vertical="center" shrinkToFit="1"/>
    </xf>
    <xf numFmtId="177" fontId="2" fillId="0" borderId="20" xfId="8" applyNumberFormat="1" applyBorder="1" applyAlignment="1">
      <alignment horizontal="center" vertical="center"/>
    </xf>
    <xf numFmtId="177" fontId="2" fillId="0" borderId="14" xfId="8" applyNumberFormat="1" applyBorder="1" applyAlignment="1">
      <alignment vertical="center"/>
    </xf>
    <xf numFmtId="177" fontId="2" fillId="0" borderId="12" xfId="8" applyNumberFormat="1" applyBorder="1" applyAlignment="1">
      <alignment vertical="center"/>
    </xf>
    <xf numFmtId="177" fontId="2" fillId="0" borderId="11" xfId="8" applyNumberFormat="1" applyBorder="1" applyAlignment="1">
      <alignment horizontal="right" vertical="center"/>
    </xf>
    <xf numFmtId="177" fontId="2" fillId="0" borderId="0" xfId="9" applyNumberFormat="1" applyBorder="1" applyAlignment="1">
      <alignment horizontal="right" vertical="center"/>
    </xf>
    <xf numFmtId="177" fontId="2" fillId="0" borderId="0" xfId="9" applyNumberFormat="1" applyBorder="1" applyAlignment="1">
      <alignment horizontal="left" vertical="center"/>
    </xf>
    <xf numFmtId="57" fontId="2" fillId="0" borderId="0" xfId="9" applyNumberFormat="1" applyBorder="1" applyAlignment="1">
      <alignment horizontal="left" vertical="center"/>
    </xf>
    <xf numFmtId="177" fontId="2" fillId="0" borderId="0" xfId="9" applyNumberFormat="1" applyBorder="1" applyAlignment="1">
      <alignment vertical="center"/>
    </xf>
    <xf numFmtId="177" fontId="0" fillId="0" borderId="0" xfId="9" applyNumberFormat="1" applyFont="1" applyBorder="1" applyAlignment="1">
      <alignment horizontal="center" vertical="center"/>
    </xf>
    <xf numFmtId="177" fontId="2" fillId="0" borderId="0" xfId="8" applyNumberFormat="1" applyBorder="1" applyAlignment="1">
      <alignment horizontal="center"/>
    </xf>
    <xf numFmtId="177" fontId="2" fillId="0" borderId="0" xfId="9" applyNumberFormat="1" applyBorder="1" applyAlignment="1">
      <alignment horizontal="center" vertical="center"/>
    </xf>
    <xf numFmtId="0" fontId="6" fillId="0" borderId="0" xfId="8" applyFont="1" applyFill="1" applyBorder="1" applyAlignment="1">
      <alignment vertical="center"/>
    </xf>
    <xf numFmtId="0" fontId="0" fillId="0" borderId="0" xfId="8" applyFont="1" applyAlignment="1">
      <alignment horizontal="right"/>
    </xf>
    <xf numFmtId="0" fontId="2" fillId="3" borderId="0" xfId="8" applyFill="1"/>
    <xf numFmtId="0" fontId="6" fillId="0" borderId="0" xfId="8" applyFont="1" applyAlignment="1">
      <alignment vertical="center"/>
    </xf>
    <xf numFmtId="0" fontId="2" fillId="0" borderId="0" xfId="8" applyNumberFormat="1" applyAlignment="1">
      <alignment horizontal="center"/>
    </xf>
    <xf numFmtId="0" fontId="2" fillId="0" borderId="0" xfId="8" applyAlignment="1">
      <alignment horizontal="right"/>
    </xf>
    <xf numFmtId="0" fontId="0" fillId="0" borderId="0" xfId="8" applyFont="1" applyAlignment="1">
      <alignment horizontal="right" vertical="center"/>
    </xf>
    <xf numFmtId="0" fontId="2" fillId="4" borderId="27" xfId="8" applyFill="1" applyBorder="1" applyAlignment="1">
      <alignment vertical="center"/>
    </xf>
    <xf numFmtId="0" fontId="6" fillId="4" borderId="25" xfId="8" applyFont="1" applyFill="1" applyBorder="1" applyAlignment="1">
      <alignment horizontal="right" vertical="center"/>
    </xf>
    <xf numFmtId="0" fontId="2" fillId="12" borderId="25" xfId="8" applyFill="1" applyBorder="1" applyAlignment="1">
      <alignment vertical="center"/>
    </xf>
    <xf numFmtId="0" fontId="6" fillId="5" borderId="25" xfId="8" applyFont="1" applyFill="1" applyBorder="1" applyAlignment="1">
      <alignment horizontal="right" vertical="center"/>
    </xf>
    <xf numFmtId="0" fontId="2" fillId="6" borderId="25" xfId="8" applyFont="1" applyFill="1" applyBorder="1" applyAlignment="1">
      <alignment horizontal="center"/>
    </xf>
    <xf numFmtId="0" fontId="2" fillId="6" borderId="26" xfId="8" applyFill="1" applyBorder="1"/>
    <xf numFmtId="0" fontId="0" fillId="7" borderId="0" xfId="8" applyFont="1" applyFill="1" applyAlignment="1">
      <alignment vertical="center"/>
    </xf>
    <xf numFmtId="0" fontId="2" fillId="7" borderId="0" xfId="8" applyFill="1"/>
    <xf numFmtId="57" fontId="2" fillId="7" borderId="0" xfId="8" applyNumberFormat="1" applyFill="1" applyAlignment="1">
      <alignment horizontal="left"/>
    </xf>
    <xf numFmtId="0" fontId="2" fillId="7" borderId="0" xfId="8" applyNumberFormat="1" applyFill="1" applyAlignment="1">
      <alignment horizontal="center"/>
    </xf>
    <xf numFmtId="0" fontId="2" fillId="7" borderId="0" xfId="8" applyFill="1" applyAlignment="1">
      <alignment horizontal="right"/>
    </xf>
    <xf numFmtId="0" fontId="2" fillId="7" borderId="0" xfId="8" applyFill="1" applyAlignment="1"/>
    <xf numFmtId="0" fontId="2" fillId="7" borderId="0" xfId="8" applyFill="1" applyAlignment="1">
      <alignment horizontal="center"/>
    </xf>
    <xf numFmtId="0" fontId="2" fillId="0" borderId="0" xfId="8" applyFill="1"/>
    <xf numFmtId="0" fontId="6" fillId="0" borderId="27" xfId="8" applyFont="1" applyBorder="1" applyAlignment="1">
      <alignment vertical="center"/>
    </xf>
    <xf numFmtId="0" fontId="0" fillId="0" borderId="25" xfId="8" applyFont="1" applyBorder="1" applyAlignment="1">
      <alignment vertical="center"/>
    </xf>
    <xf numFmtId="0" fontId="0" fillId="0" borderId="25" xfId="8" applyFont="1" applyBorder="1" applyAlignment="1">
      <alignment horizontal="right" vertical="center"/>
    </xf>
    <xf numFmtId="49" fontId="0" fillId="0" borderId="26" xfId="8" applyNumberFormat="1" applyFont="1" applyBorder="1" applyAlignment="1">
      <alignment horizontal="distributed" vertical="center" justifyLastLine="1"/>
    </xf>
    <xf numFmtId="0" fontId="6" fillId="8" borderId="0" xfId="8" applyFont="1" applyFill="1" applyBorder="1" applyAlignment="1">
      <alignment vertical="center"/>
    </xf>
    <xf numFmtId="0" fontId="2" fillId="8" borderId="0" xfId="8" applyFill="1"/>
    <xf numFmtId="57" fontId="2" fillId="8" borderId="0" xfId="8" applyNumberFormat="1" applyFill="1" applyAlignment="1">
      <alignment horizontal="left"/>
    </xf>
    <xf numFmtId="0" fontId="2" fillId="8" borderId="0" xfId="8" applyNumberFormat="1" applyFill="1" applyAlignment="1">
      <alignment horizontal="center"/>
    </xf>
    <xf numFmtId="0" fontId="2" fillId="8" borderId="0" xfId="8" applyFill="1" applyAlignment="1">
      <alignment horizontal="right"/>
    </xf>
    <xf numFmtId="0" fontId="2" fillId="8" borderId="0" xfId="8" applyFill="1" applyAlignment="1"/>
    <xf numFmtId="0" fontId="2" fillId="8" borderId="0" xfId="8" applyFill="1" applyAlignment="1">
      <alignment horizontal="center"/>
    </xf>
    <xf numFmtId="0" fontId="0" fillId="0" borderId="0" xfId="8" applyFont="1" applyBorder="1" applyAlignment="1"/>
    <xf numFmtId="0" fontId="2" fillId="0" borderId="0" xfId="8" applyBorder="1"/>
    <xf numFmtId="0" fontId="2" fillId="0" borderId="0" xfId="8" applyBorder="1" applyAlignment="1"/>
    <xf numFmtId="0" fontId="6" fillId="0" borderId="0" xfId="8" applyFont="1" applyAlignment="1">
      <alignment vertical="top"/>
    </xf>
    <xf numFmtId="0" fontId="6" fillId="9" borderId="0" xfId="8" applyFont="1" applyFill="1" applyAlignment="1">
      <alignment vertical="top"/>
    </xf>
    <xf numFmtId="0" fontId="2" fillId="9" borderId="0" xfId="8" applyFill="1"/>
    <xf numFmtId="0" fontId="2" fillId="13" borderId="0" xfId="8" applyFill="1"/>
    <xf numFmtId="0" fontId="5" fillId="9" borderId="0" xfId="0" applyFont="1" applyFill="1" applyAlignment="1"/>
    <xf numFmtId="0" fontId="2" fillId="9" borderId="0" xfId="8" applyFont="1" applyFill="1" applyAlignment="1">
      <alignment horizontal="center"/>
    </xf>
    <xf numFmtId="0" fontId="2" fillId="0" borderId="0" xfId="8" applyFont="1"/>
    <xf numFmtId="0" fontId="4" fillId="0" borderId="0" xfId="8" applyFont="1"/>
    <xf numFmtId="177" fontId="4" fillId="14" borderId="11" xfId="9" applyNumberFormat="1" applyFont="1" applyFill="1" applyBorder="1" applyAlignment="1" applyProtection="1">
      <alignment vertical="center"/>
    </xf>
    <xf numFmtId="0" fontId="2" fillId="0" borderId="38" xfId="8" applyBorder="1" applyAlignment="1" applyProtection="1">
      <alignment horizontal="center" vertical="center" shrinkToFit="1"/>
      <protection locked="0"/>
    </xf>
    <xf numFmtId="0" fontId="10" fillId="14" borderId="39" xfId="7" applyFont="1" applyFill="1" applyBorder="1" applyAlignment="1" applyProtection="1">
      <alignment vertical="center" shrinkToFit="1"/>
    </xf>
    <xf numFmtId="177" fontId="2" fillId="0" borderId="27" xfId="9" applyNumberFormat="1" applyFill="1" applyBorder="1" applyAlignment="1" applyProtection="1">
      <alignment horizontal="center" vertical="center" shrinkToFit="1"/>
      <protection locked="0"/>
    </xf>
    <xf numFmtId="0" fontId="2" fillId="0" borderId="40" xfId="8" applyBorder="1" applyAlignment="1" applyProtection="1">
      <alignment horizontal="center" vertical="center" shrinkToFit="1"/>
      <protection locked="0"/>
    </xf>
    <xf numFmtId="177" fontId="2" fillId="0" borderId="41" xfId="9" applyNumberFormat="1" applyFill="1" applyBorder="1" applyAlignment="1" applyProtection="1">
      <alignment horizontal="center" vertical="center" shrinkToFit="1"/>
      <protection locked="0"/>
    </xf>
    <xf numFmtId="177" fontId="2" fillId="0" borderId="37" xfId="8" applyNumberFormat="1" applyBorder="1" applyAlignment="1">
      <alignment horizontal="center" vertical="center"/>
    </xf>
    <xf numFmtId="177" fontId="2" fillId="0" borderId="16" xfId="8" applyNumberFormat="1" applyBorder="1" applyAlignment="1">
      <alignment horizontal="center" vertical="center"/>
    </xf>
    <xf numFmtId="177" fontId="2" fillId="0" borderId="17" xfId="8" applyNumberFormat="1" applyBorder="1" applyAlignment="1">
      <alignment horizontal="center" vertical="center"/>
    </xf>
    <xf numFmtId="177" fontId="2" fillId="0" borderId="18" xfId="8" applyNumberFormat="1" applyBorder="1" applyAlignment="1">
      <alignment horizontal="center" vertical="center"/>
    </xf>
    <xf numFmtId="0" fontId="6" fillId="13" borderId="0" xfId="8" applyFont="1" applyFill="1" applyAlignment="1">
      <alignment vertical="top"/>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38" fillId="0" borderId="0" xfId="0" applyFont="1">
      <alignment vertical="center"/>
    </xf>
    <xf numFmtId="0" fontId="39" fillId="0" borderId="0" xfId="0" applyFont="1">
      <alignment vertical="center"/>
    </xf>
    <xf numFmtId="0" fontId="4" fillId="0" borderId="0" xfId="0" applyFont="1">
      <alignment vertical="center"/>
    </xf>
    <xf numFmtId="0" fontId="2" fillId="0" borderId="1" xfId="8" applyBorder="1"/>
    <xf numFmtId="0" fontId="31" fillId="0" borderId="0" xfId="5" applyFont="1" applyAlignment="1">
      <alignment justifyLastLine="1"/>
    </xf>
    <xf numFmtId="0" fontId="40" fillId="0" borderId="0" xfId="5" applyFont="1">
      <alignment vertical="center"/>
    </xf>
    <xf numFmtId="0" fontId="27" fillId="0" borderId="0" xfId="5" applyAlignment="1">
      <alignment vertical="center" shrinkToFit="1"/>
    </xf>
    <xf numFmtId="0" fontId="27" fillId="0" borderId="42" xfId="5" applyBorder="1" applyAlignment="1">
      <alignment horizontal="center" vertical="center"/>
    </xf>
    <xf numFmtId="0" fontId="27" fillId="0" borderId="43" xfId="5" applyBorder="1" applyAlignment="1">
      <alignment horizontal="right" vertical="center"/>
    </xf>
    <xf numFmtId="0" fontId="27" fillId="0" borderId="44" xfId="5" applyBorder="1">
      <alignment vertical="center"/>
    </xf>
    <xf numFmtId="0" fontId="41" fillId="0" borderId="44" xfId="5" applyFont="1" applyBorder="1" applyAlignment="1">
      <alignment vertical="center" wrapText="1"/>
    </xf>
    <xf numFmtId="0" fontId="42" fillId="0" borderId="0" xfId="5" applyFont="1">
      <alignment vertical="center"/>
    </xf>
    <xf numFmtId="0" fontId="30" fillId="0" borderId="0" xfId="5" applyFont="1">
      <alignment vertical="center"/>
    </xf>
    <xf numFmtId="0" fontId="43" fillId="0" borderId="0" xfId="5" applyFont="1" applyAlignment="1">
      <alignment vertical="center" wrapText="1"/>
    </xf>
    <xf numFmtId="0" fontId="44" fillId="0" borderId="0" xfId="5" applyFont="1">
      <alignment vertical="center"/>
    </xf>
    <xf numFmtId="0" fontId="30" fillId="0" borderId="1" xfId="5" applyFont="1" applyBorder="1" applyAlignment="1">
      <alignment horizontal="right" vertical="center"/>
    </xf>
    <xf numFmtId="0" fontId="45" fillId="0" borderId="45" xfId="5" applyFont="1" applyBorder="1" applyAlignment="1">
      <alignment horizontal="center" vertical="center" wrapText="1"/>
    </xf>
    <xf numFmtId="0" fontId="27" fillId="0" borderId="46" xfId="6" applyFont="1" applyBorder="1" applyAlignment="1">
      <alignment horizontal="center" vertical="center" shrinkToFit="1"/>
    </xf>
    <xf numFmtId="0" fontId="27" fillId="0" borderId="47" xfId="5" applyBorder="1" applyAlignment="1">
      <alignment horizontal="center" vertical="center"/>
    </xf>
    <xf numFmtId="0" fontId="45" fillId="0" borderId="48" xfId="5" applyFont="1" applyBorder="1" applyAlignment="1">
      <alignment horizontal="center" vertical="center" wrapText="1"/>
    </xf>
    <xf numFmtId="0" fontId="27" fillId="0" borderId="49" xfId="5" applyBorder="1" applyAlignment="1">
      <alignment horizontal="center" vertical="center"/>
    </xf>
    <xf numFmtId="0" fontId="46" fillId="0" borderId="0" xfId="5" applyFont="1">
      <alignment vertical="center"/>
    </xf>
    <xf numFmtId="0" fontId="27" fillId="0" borderId="1" xfId="5" applyBorder="1">
      <alignment vertical="center"/>
    </xf>
    <xf numFmtId="0" fontId="27" fillId="0" borderId="1" xfId="5" applyBorder="1" applyAlignment="1">
      <alignment horizontal="right" vertical="center"/>
    </xf>
    <xf numFmtId="0" fontId="47" fillId="0" borderId="0" xfId="6" applyFont="1">
      <alignment vertical="center"/>
    </xf>
    <xf numFmtId="0" fontId="41" fillId="10" borderId="50" xfId="5" applyFont="1" applyFill="1" applyBorder="1" applyAlignment="1" applyProtection="1">
      <alignment horizontal="center" vertical="center" wrapText="1"/>
      <protection locked="0"/>
    </xf>
    <xf numFmtId="0" fontId="27" fillId="10" borderId="51" xfId="5" applyFill="1" applyBorder="1" applyAlignment="1" applyProtection="1">
      <alignment horizontal="distributed" vertical="center" justifyLastLine="1"/>
      <protection locked="0"/>
    </xf>
    <xf numFmtId="0" fontId="41" fillId="0" borderId="52" xfId="5" applyFont="1" applyBorder="1" applyAlignment="1">
      <alignment horizontal="right" vertical="center" shrinkToFit="1"/>
    </xf>
    <xf numFmtId="0" fontId="41" fillId="0" borderId="53" xfId="5" applyFont="1" applyBorder="1" applyAlignment="1">
      <alignment vertical="center" shrinkToFit="1"/>
    </xf>
    <xf numFmtId="0" fontId="41" fillId="0" borderId="54" xfId="5" applyFont="1" applyBorder="1" applyAlignment="1">
      <alignment horizontal="center" vertical="center" shrinkToFit="1"/>
    </xf>
    <xf numFmtId="0" fontId="27" fillId="0" borderId="0" xfId="5" applyAlignment="1">
      <alignment horizontal="left" vertical="center"/>
    </xf>
    <xf numFmtId="0" fontId="27" fillId="0" borderId="0" xfId="5" applyAlignment="1">
      <alignment vertical="center" wrapText="1"/>
    </xf>
    <xf numFmtId="0" fontId="41" fillId="10" borderId="55" xfId="5" applyFont="1" applyFill="1" applyBorder="1" applyAlignment="1" applyProtection="1">
      <alignment horizontal="center" vertical="center" wrapText="1"/>
      <protection locked="0"/>
    </xf>
    <xf numFmtId="0" fontId="27" fillId="10" borderId="56" xfId="5" applyFill="1" applyBorder="1" applyAlignment="1" applyProtection="1">
      <alignment horizontal="distributed" vertical="center" justifyLastLine="1"/>
      <protection locked="0"/>
    </xf>
    <xf numFmtId="0" fontId="41" fillId="0" borderId="57" xfId="5" applyFont="1" applyBorder="1" applyAlignment="1">
      <alignment horizontal="right" vertical="center" wrapText="1"/>
    </xf>
    <xf numFmtId="0" fontId="41" fillId="0" borderId="58" xfId="5" applyFont="1" applyBorder="1" applyAlignment="1">
      <alignment vertical="center" shrinkToFit="1"/>
    </xf>
    <xf numFmtId="0" fontId="41" fillId="0" borderId="59" xfId="5" applyFont="1" applyBorder="1" applyAlignment="1">
      <alignment horizontal="center" vertical="center" wrapText="1"/>
    </xf>
    <xf numFmtId="0" fontId="41" fillId="0" borderId="0" xfId="5" applyFont="1" applyAlignment="1">
      <alignment horizontal="center" vertical="center" wrapText="1"/>
    </xf>
    <xf numFmtId="0" fontId="41" fillId="0" borderId="0" xfId="5" applyFont="1" applyAlignment="1">
      <alignment horizontal="right" vertical="center" wrapText="1"/>
    </xf>
    <xf numFmtId="0" fontId="41" fillId="0" borderId="0" xfId="5" applyFont="1" applyAlignment="1">
      <alignment horizontal="justify" vertical="center" wrapText="1"/>
    </xf>
    <xf numFmtId="0" fontId="22" fillId="0" borderId="0" xfId="5" applyFont="1">
      <alignment vertical="center"/>
    </xf>
    <xf numFmtId="0" fontId="36" fillId="0" borderId="0" xfId="5" applyFont="1">
      <alignment vertical="center"/>
    </xf>
    <xf numFmtId="0" fontId="29" fillId="0" borderId="0" xfId="5" applyFont="1">
      <alignment vertical="center"/>
    </xf>
    <xf numFmtId="0" fontId="36" fillId="0" borderId="0" xfId="5" applyFont="1" applyAlignment="1">
      <alignment horizontal="right" vertical="center"/>
    </xf>
    <xf numFmtId="0" fontId="48" fillId="0" borderId="0" xfId="5" applyFont="1" applyAlignment="1">
      <alignment horizontal="center" vertical="center" shrinkToFit="1"/>
    </xf>
    <xf numFmtId="0" fontId="36" fillId="0" borderId="0" xfId="5" applyFont="1" applyAlignment="1">
      <alignment horizontal="center" vertical="center"/>
    </xf>
    <xf numFmtId="0" fontId="36" fillId="0" borderId="0" xfId="5" applyFont="1" applyAlignment="1">
      <alignment horizontal="center" vertical="center" shrinkToFit="1"/>
    </xf>
    <xf numFmtId="0" fontId="49" fillId="0" borderId="0" xfId="5" applyFont="1">
      <alignment vertical="center"/>
    </xf>
    <xf numFmtId="0" fontId="49" fillId="0" borderId="0" xfId="5" applyFont="1" applyAlignment="1">
      <alignment horizontal="center" vertical="center"/>
    </xf>
    <xf numFmtId="0" fontId="48" fillId="0" borderId="0" xfId="5" applyFont="1">
      <alignment vertical="center"/>
    </xf>
    <xf numFmtId="0" fontId="41" fillId="0" borderId="0" xfId="5" applyFont="1" applyAlignment="1">
      <alignment horizontal="justify" vertical="center"/>
    </xf>
    <xf numFmtId="0" fontId="50" fillId="0" borderId="0" xfId="5" applyFont="1">
      <alignment vertical="center"/>
    </xf>
    <xf numFmtId="0" fontId="45" fillId="0" borderId="60" xfId="5" applyFont="1" applyBorder="1" applyAlignment="1">
      <alignment horizontal="center" vertical="center" wrapText="1"/>
    </xf>
    <xf numFmtId="0" fontId="27" fillId="0" borderId="61" xfId="6" applyFont="1" applyBorder="1" applyAlignment="1">
      <alignment horizontal="center" vertical="center" shrinkToFit="1"/>
    </xf>
    <xf numFmtId="0" fontId="45" fillId="0" borderId="62" xfId="5" applyFont="1" applyBorder="1" applyAlignment="1">
      <alignment horizontal="center" vertical="center" wrapText="1"/>
    </xf>
    <xf numFmtId="0" fontId="41" fillId="15" borderId="63" xfId="5" applyFont="1" applyFill="1" applyBorder="1" applyAlignment="1" applyProtection="1">
      <alignment horizontal="center" vertical="center" wrapText="1"/>
      <protection locked="0"/>
    </xf>
    <xf numFmtId="0" fontId="27" fillId="15" borderId="64" xfId="5" applyFill="1" applyBorder="1" applyAlignment="1" applyProtection="1">
      <alignment horizontal="distributed" vertical="center" justifyLastLine="1"/>
      <protection locked="0"/>
    </xf>
    <xf numFmtId="0" fontId="41" fillId="0" borderId="65" xfId="5" applyFont="1" applyBorder="1" applyAlignment="1">
      <alignment horizontal="right" vertical="center" wrapText="1"/>
    </xf>
    <xf numFmtId="0" fontId="41" fillId="0" borderId="66" xfId="5" applyFont="1" applyBorder="1" applyAlignment="1">
      <alignment vertical="center" shrinkToFit="1"/>
    </xf>
    <xf numFmtId="0" fontId="41" fillId="15" borderId="67" xfId="5" applyFont="1" applyFill="1" applyBorder="1" applyAlignment="1" applyProtection="1">
      <alignment horizontal="center" vertical="center" wrapText="1"/>
      <protection locked="0"/>
    </xf>
    <xf numFmtId="0" fontId="27" fillId="15" borderId="68" xfId="5" applyFill="1" applyBorder="1" applyAlignment="1" applyProtection="1">
      <alignment horizontal="distributed" vertical="center" justifyLastLine="1"/>
      <protection locked="0"/>
    </xf>
    <xf numFmtId="0" fontId="41" fillId="15" borderId="69" xfId="5" applyFont="1" applyFill="1" applyBorder="1" applyAlignment="1" applyProtection="1">
      <alignment horizontal="center" vertical="center" wrapText="1"/>
      <protection locked="0"/>
    </xf>
    <xf numFmtId="0" fontId="27" fillId="15" borderId="70" xfId="5" applyFill="1" applyBorder="1" applyAlignment="1" applyProtection="1">
      <alignment horizontal="distributed" vertical="center" justifyLastLine="1"/>
      <protection locked="0"/>
    </xf>
    <xf numFmtId="0" fontId="41" fillId="0" borderId="52" xfId="5" applyFont="1" applyBorder="1" applyAlignment="1">
      <alignment horizontal="right" vertical="center" wrapText="1"/>
    </xf>
    <xf numFmtId="0" fontId="33" fillId="0" borderId="0" xfId="5" applyFont="1">
      <alignment vertical="center"/>
    </xf>
    <xf numFmtId="0" fontId="51" fillId="0" borderId="9" xfId="5" applyFont="1" applyBorder="1" applyAlignment="1">
      <alignment horizontal="center" vertical="center"/>
    </xf>
    <xf numFmtId="0" fontId="51" fillId="0" borderId="38" xfId="5" applyFont="1" applyBorder="1" applyAlignment="1">
      <alignment horizontal="center" vertical="center" shrinkToFit="1"/>
    </xf>
    <xf numFmtId="0" fontId="51" fillId="0" borderId="26" xfId="5" applyFont="1" applyBorder="1" applyAlignment="1">
      <alignment horizontal="center" vertical="center" shrinkToFit="1"/>
    </xf>
    <xf numFmtId="0" fontId="51" fillId="0" borderId="71" xfId="5" applyFont="1" applyBorder="1" applyAlignment="1">
      <alignment horizontal="center" vertical="center" shrinkToFit="1"/>
    </xf>
    <xf numFmtId="0" fontId="51" fillId="0" borderId="72" xfId="5" applyFont="1" applyBorder="1" applyAlignment="1">
      <alignment horizontal="center" vertical="center" shrinkToFit="1"/>
    </xf>
    <xf numFmtId="0" fontId="52" fillId="0" borderId="38" xfId="5" applyFont="1" applyBorder="1" applyAlignment="1">
      <alignment horizontal="center" vertical="center" wrapText="1"/>
    </xf>
    <xf numFmtId="0" fontId="52" fillId="0" borderId="27" xfId="5" applyFont="1" applyBorder="1">
      <alignment vertical="center"/>
    </xf>
    <xf numFmtId="0" fontId="52" fillId="0" borderId="25" xfId="5" applyFont="1" applyBorder="1">
      <alignment vertical="center"/>
    </xf>
    <xf numFmtId="42" fontId="51" fillId="0" borderId="25" xfId="2" applyNumberFormat="1" applyFont="1" applyBorder="1" applyAlignment="1">
      <alignment vertical="center"/>
    </xf>
    <xf numFmtId="0" fontId="53" fillId="0" borderId="25" xfId="2" applyFont="1" applyBorder="1" applyAlignment="1">
      <alignment vertical="center" justifyLastLine="1"/>
    </xf>
    <xf numFmtId="0" fontId="52" fillId="0" borderId="71" xfId="5" applyFont="1" applyBorder="1">
      <alignment vertical="center"/>
    </xf>
    <xf numFmtId="0" fontId="34" fillId="0" borderId="0" xfId="5" applyFont="1" applyAlignment="1">
      <alignment horizontal="center" vertical="center"/>
    </xf>
    <xf numFmtId="0" fontId="54" fillId="0" borderId="0" xfId="5" applyFont="1" applyAlignment="1">
      <alignment horizontal="right" vertical="center"/>
    </xf>
    <xf numFmtId="0" fontId="21" fillId="12" borderId="0" xfId="5" applyFont="1" applyFill="1" applyAlignment="1" applyProtection="1">
      <alignment horizontal="center" vertical="center"/>
      <protection locked="0"/>
    </xf>
    <xf numFmtId="0" fontId="55" fillId="0" borderId="0" xfId="5" applyFont="1">
      <alignment vertical="center"/>
    </xf>
    <xf numFmtId="0" fontId="55" fillId="12" borderId="0" xfId="5" applyFont="1" applyFill="1" applyAlignment="1" applyProtection="1">
      <alignment horizontal="center" vertical="center"/>
      <protection locked="0"/>
    </xf>
    <xf numFmtId="0" fontId="55" fillId="0" borderId="73" xfId="5" applyFont="1" applyBorder="1">
      <alignment vertical="center"/>
    </xf>
    <xf numFmtId="0" fontId="55" fillId="0" borderId="4" xfId="5" applyFont="1" applyBorder="1">
      <alignment vertical="center"/>
    </xf>
    <xf numFmtId="0" fontId="27" fillId="0" borderId="73" xfId="5" applyBorder="1">
      <alignment vertical="center"/>
    </xf>
    <xf numFmtId="0" fontId="56" fillId="0" borderId="0" xfId="5" applyFont="1">
      <alignment vertical="center"/>
    </xf>
    <xf numFmtId="0" fontId="29" fillId="0" borderId="6" xfId="5" applyFont="1" applyBorder="1">
      <alignment vertical="center"/>
    </xf>
    <xf numFmtId="0" fontId="27" fillId="0" borderId="6" xfId="5" applyBorder="1">
      <alignment vertical="center"/>
    </xf>
    <xf numFmtId="0" fontId="27" fillId="0" borderId="74" xfId="5" applyBorder="1">
      <alignment vertical="center"/>
    </xf>
    <xf numFmtId="0" fontId="51" fillId="0" borderId="38" xfId="5" applyFont="1" applyBorder="1" applyAlignment="1">
      <alignment horizontal="center" vertical="center"/>
    </xf>
    <xf numFmtId="0" fontId="51" fillId="0" borderId="72" xfId="5" applyFont="1" applyBorder="1" applyAlignment="1">
      <alignment horizontal="center" vertical="center"/>
    </xf>
    <xf numFmtId="0" fontId="52" fillId="0" borderId="72" xfId="5" applyFont="1" applyBorder="1" applyAlignment="1">
      <alignment horizontal="center" vertical="center" wrapText="1"/>
    </xf>
    <xf numFmtId="0" fontId="55" fillId="11" borderId="0" xfId="5" applyFont="1" applyFill="1" applyAlignment="1" applyProtection="1">
      <alignment horizontal="center" vertical="center"/>
      <protection locked="0"/>
    </xf>
    <xf numFmtId="0" fontId="56" fillId="0" borderId="5" xfId="5" applyFont="1" applyBorder="1">
      <alignment vertical="center"/>
    </xf>
    <xf numFmtId="0" fontId="56" fillId="0" borderId="6" xfId="5" applyFont="1" applyBorder="1">
      <alignment vertical="center"/>
    </xf>
    <xf numFmtId="0" fontId="56" fillId="0" borderId="74" xfId="5" applyFont="1" applyBorder="1">
      <alignment vertical="center"/>
    </xf>
    <xf numFmtId="0" fontId="57" fillId="0" borderId="0" xfId="5" applyFont="1" applyAlignment="1">
      <alignment horizontal="justify" vertical="center"/>
    </xf>
    <xf numFmtId="0" fontId="58" fillId="0" borderId="0" xfId="5" applyFont="1">
      <alignment vertical="center"/>
    </xf>
    <xf numFmtId="177" fontId="27" fillId="0" borderId="1" xfId="5" applyNumberFormat="1" applyBorder="1">
      <alignment vertical="center"/>
    </xf>
    <xf numFmtId="177" fontId="27" fillId="0" borderId="1" xfId="5" applyNumberFormat="1" applyBorder="1" applyAlignment="1">
      <alignment horizontal="right" vertical="center"/>
    </xf>
    <xf numFmtId="0" fontId="41" fillId="0" borderId="75" xfId="5" applyFont="1" applyBorder="1" applyAlignment="1">
      <alignment horizontal="center" vertical="center" shrinkToFit="1"/>
    </xf>
    <xf numFmtId="0" fontId="41" fillId="0" borderId="59" xfId="5" applyFont="1" applyBorder="1" applyAlignment="1">
      <alignment horizontal="center" vertical="center" shrinkToFit="1"/>
    </xf>
    <xf numFmtId="0" fontId="14" fillId="0" borderId="25" xfId="5" applyFont="1" applyBorder="1" applyAlignment="1">
      <alignment vertical="center" shrinkToFit="1"/>
    </xf>
    <xf numFmtId="0" fontId="46" fillId="0" borderId="42" xfId="5" applyFont="1" applyBorder="1" applyAlignment="1">
      <alignment horizontal="center" vertical="center"/>
    </xf>
    <xf numFmtId="0" fontId="46" fillId="0" borderId="7" xfId="5" applyFont="1" applyBorder="1" applyAlignment="1">
      <alignment horizontal="right" vertical="center"/>
    </xf>
    <xf numFmtId="0" fontId="46" fillId="0" borderId="48" xfId="5" applyFont="1" applyBorder="1">
      <alignment vertical="center"/>
    </xf>
    <xf numFmtId="0" fontId="24" fillId="0" borderId="34" xfId="5" applyFont="1" applyBorder="1" applyAlignment="1">
      <alignment vertical="center" shrinkToFit="1"/>
    </xf>
    <xf numFmtId="0" fontId="26" fillId="0" borderId="8" xfId="5" applyFont="1" applyBorder="1" applyAlignment="1">
      <alignment horizontal="right" vertical="center"/>
    </xf>
    <xf numFmtId="0" fontId="26" fillId="11" borderId="7" xfId="5" applyFont="1" applyFill="1" applyBorder="1" applyAlignment="1" applyProtection="1">
      <alignment horizontal="right" vertical="center"/>
      <protection locked="0"/>
    </xf>
    <xf numFmtId="0" fontId="2" fillId="0" borderId="14" xfId="8" applyBorder="1" applyAlignment="1" applyProtection="1">
      <alignment horizontal="left" vertical="center"/>
      <protection locked="0"/>
    </xf>
    <xf numFmtId="0" fontId="2" fillId="0" borderId="12" xfId="8" applyBorder="1" applyAlignment="1" applyProtection="1">
      <alignment horizontal="left" vertical="center"/>
      <protection locked="0"/>
    </xf>
    <xf numFmtId="0" fontId="2" fillId="0" borderId="19" xfId="8" applyBorder="1" applyAlignment="1" applyProtection="1">
      <alignment horizontal="left" vertical="center"/>
      <protection locked="0"/>
    </xf>
    <xf numFmtId="0" fontId="2" fillId="11" borderId="76" xfId="8" applyFont="1" applyFill="1" applyBorder="1" applyAlignment="1">
      <alignment horizontal="center" vertical="center" shrinkToFit="1"/>
    </xf>
    <xf numFmtId="0" fontId="2" fillId="11" borderId="0" xfId="8" applyFont="1" applyFill="1" applyBorder="1" applyAlignment="1">
      <alignment horizontal="center" vertical="center" shrinkToFit="1"/>
    </xf>
    <xf numFmtId="0" fontId="8" fillId="0" borderId="0" xfId="8" applyFont="1" applyAlignment="1">
      <alignment horizontal="center" vertical="center"/>
    </xf>
    <xf numFmtId="0" fontId="5" fillId="0" borderId="6" xfId="0" applyFont="1" applyBorder="1" applyAlignment="1">
      <alignment horizontal="center"/>
    </xf>
    <xf numFmtId="0" fontId="5" fillId="0" borderId="0" xfId="8" applyFont="1" applyBorder="1" applyAlignment="1">
      <alignment horizontal="center"/>
    </xf>
    <xf numFmtId="177" fontId="4" fillId="0" borderId="13" xfId="9" applyNumberFormat="1" applyFont="1" applyBorder="1" applyAlignment="1" applyProtection="1">
      <alignment horizontal="center" vertical="center"/>
      <protection locked="0"/>
    </xf>
    <xf numFmtId="177" fontId="4" fillId="0" borderId="12" xfId="9" applyNumberFormat="1" applyFont="1" applyBorder="1" applyAlignment="1" applyProtection="1">
      <alignment horizontal="center" vertical="center"/>
      <protection locked="0"/>
    </xf>
    <xf numFmtId="177" fontId="4" fillId="0" borderId="14" xfId="8" applyNumberFormat="1" applyFont="1" applyBorder="1" applyAlignment="1" applyProtection="1">
      <alignment vertical="center" shrinkToFit="1"/>
      <protection locked="0"/>
    </xf>
    <xf numFmtId="177" fontId="4" fillId="0" borderId="12" xfId="8" applyNumberFormat="1" applyFont="1" applyBorder="1" applyAlignment="1" applyProtection="1">
      <alignment vertical="center" shrinkToFit="1"/>
      <protection locked="0"/>
    </xf>
    <xf numFmtId="177" fontId="4" fillId="0" borderId="19" xfId="8" applyNumberFormat="1" applyFont="1" applyBorder="1" applyAlignment="1" applyProtection="1">
      <alignment vertical="center" shrinkToFit="1"/>
      <protection locked="0"/>
    </xf>
    <xf numFmtId="177" fontId="4" fillId="0" borderId="13" xfId="9" applyNumberFormat="1" applyFont="1" applyFill="1" applyBorder="1" applyAlignment="1" applyProtection="1">
      <alignment horizontal="center" vertical="center"/>
      <protection locked="0"/>
    </xf>
    <xf numFmtId="177" fontId="4" fillId="0" borderId="12" xfId="9" applyNumberFormat="1" applyFont="1" applyFill="1" applyBorder="1" applyAlignment="1" applyProtection="1">
      <alignment horizontal="center" vertical="center"/>
      <protection locked="0"/>
    </xf>
    <xf numFmtId="0" fontId="50" fillId="0" borderId="0" xfId="5" applyFont="1" applyAlignment="1">
      <alignment horizontal="distributed" vertical="center" justifyLastLine="1"/>
    </xf>
    <xf numFmtId="0" fontId="40" fillId="0" borderId="6" xfId="5" applyFont="1" applyBorder="1" applyAlignment="1">
      <alignment horizontal="center" vertical="center"/>
    </xf>
    <xf numFmtId="0" fontId="31" fillId="0" borderId="77" xfId="5" applyFont="1" applyBorder="1" applyAlignment="1">
      <alignment horizontal="distributed" vertical="center" justifyLastLine="1" shrinkToFit="1"/>
    </xf>
    <xf numFmtId="0" fontId="31" fillId="0" borderId="7" xfId="5" applyFont="1" applyBorder="1" applyAlignment="1">
      <alignment horizontal="distributed" vertical="center" justifyLastLine="1" shrinkToFit="1"/>
    </xf>
    <xf numFmtId="0" fontId="31" fillId="0" borderId="48" xfId="5" applyFont="1" applyBorder="1" applyAlignment="1">
      <alignment horizontal="distributed" vertical="center" justifyLastLine="1" shrinkToFit="1"/>
    </xf>
    <xf numFmtId="0" fontId="31" fillId="0" borderId="43" xfId="5" applyFont="1" applyBorder="1" applyAlignment="1">
      <alignment horizontal="center" vertical="center" shrinkToFit="1"/>
    </xf>
    <xf numFmtId="0" fontId="31" fillId="0" borderId="7" xfId="5" applyFont="1" applyBorder="1" applyAlignment="1">
      <alignment horizontal="center" vertical="center" shrinkToFit="1"/>
    </xf>
    <xf numFmtId="0" fontId="31" fillId="0" borderId="48" xfId="5" applyFont="1" applyBorder="1" applyAlignment="1">
      <alignment horizontal="center" vertical="center" shrinkToFit="1"/>
    </xf>
    <xf numFmtId="0" fontId="27" fillId="0" borderId="43" xfId="5" applyBorder="1" applyAlignment="1">
      <alignment horizontal="center" vertical="center"/>
    </xf>
    <xf numFmtId="0" fontId="27" fillId="0" borderId="78" xfId="5" applyBorder="1" applyAlignment="1">
      <alignment horizontal="center" vertical="center"/>
    </xf>
    <xf numFmtId="0" fontId="31" fillId="0" borderId="2" xfId="5" applyFont="1" applyBorder="1" applyAlignment="1">
      <alignment horizontal="distributed" vertical="center" justifyLastLine="1" shrinkToFit="1"/>
    </xf>
    <xf numFmtId="0" fontId="31" fillId="0" borderId="8" xfId="5" applyFont="1" applyBorder="1" applyAlignment="1">
      <alignment horizontal="distributed" vertical="center" justifyLastLine="1" shrinkToFit="1"/>
    </xf>
    <xf numFmtId="0" fontId="31" fillId="0" borderId="34" xfId="5" applyFont="1" applyBorder="1" applyAlignment="1">
      <alignment horizontal="center" vertical="center" wrapText="1" justifyLastLine="1"/>
    </xf>
    <xf numFmtId="0" fontId="31" fillId="0" borderId="8" xfId="5" applyFont="1" applyBorder="1" applyAlignment="1">
      <alignment horizontal="center" vertical="center" wrapText="1" justifyLastLine="1"/>
    </xf>
    <xf numFmtId="0" fontId="53" fillId="0" borderId="8" xfId="5" applyFont="1" applyBorder="1" applyAlignment="1">
      <alignment vertical="center" wrapText="1"/>
    </xf>
    <xf numFmtId="0" fontId="53" fillId="0" borderId="79" xfId="5" applyFont="1" applyBorder="1" applyAlignment="1">
      <alignment vertical="center" wrapText="1"/>
    </xf>
    <xf numFmtId="0" fontId="44" fillId="10" borderId="6" xfId="5" applyFont="1" applyFill="1" applyBorder="1" applyAlignment="1">
      <alignment horizontal="center" vertical="center"/>
    </xf>
    <xf numFmtId="0" fontId="44" fillId="0" borderId="6" xfId="5" applyFont="1" applyBorder="1" applyAlignment="1">
      <alignment horizontal="center" vertical="center" wrapText="1"/>
    </xf>
    <xf numFmtId="0" fontId="27" fillId="0" borderId="43" xfId="5" applyBorder="1" applyAlignment="1">
      <alignment horizontal="distributed" vertical="center" justifyLastLine="1"/>
    </xf>
    <xf numFmtId="0" fontId="27" fillId="0" borderId="7" xfId="5" applyBorder="1" applyAlignment="1">
      <alignment horizontal="distributed" vertical="center" justifyLastLine="1"/>
    </xf>
    <xf numFmtId="0" fontId="41" fillId="16" borderId="80" xfId="5" applyFont="1" applyFill="1" applyBorder="1" applyAlignment="1" applyProtection="1">
      <alignment horizontal="center" vertical="center" wrapText="1"/>
      <protection locked="0"/>
    </xf>
    <xf numFmtId="0" fontId="41" fillId="16" borderId="81" xfId="5" applyFont="1" applyFill="1" applyBorder="1" applyAlignment="1" applyProtection="1">
      <alignment horizontal="center" vertical="center" wrapText="1"/>
      <protection locked="0"/>
    </xf>
    <xf numFmtId="0" fontId="27" fillId="16" borderId="82" xfId="5" applyFill="1" applyBorder="1" applyAlignment="1" applyProtection="1">
      <alignment horizontal="center" vertical="center" justifyLastLine="1"/>
      <protection locked="0"/>
    </xf>
    <xf numFmtId="0" fontId="27" fillId="16" borderId="83" xfId="5" applyFill="1" applyBorder="1" applyAlignment="1" applyProtection="1">
      <alignment horizontal="center" vertical="center" justifyLastLine="1"/>
      <protection locked="0"/>
    </xf>
    <xf numFmtId="0" fontId="41" fillId="0" borderId="84" xfId="5" applyFont="1" applyBorder="1" applyAlignment="1">
      <alignment horizontal="right" vertical="center" wrapText="1"/>
    </xf>
    <xf numFmtId="0" fontId="41" fillId="0" borderId="85" xfId="5" applyFont="1" applyBorder="1" applyAlignment="1">
      <alignment horizontal="right" vertical="center" wrapText="1"/>
    </xf>
    <xf numFmtId="0" fontId="41" fillId="0" borderId="10" xfId="5" applyFont="1" applyBorder="1" applyAlignment="1">
      <alignment vertical="center" shrinkToFit="1"/>
    </xf>
    <xf numFmtId="0" fontId="41" fillId="0" borderId="39" xfId="5" applyFont="1" applyBorder="1" applyAlignment="1">
      <alignment vertical="center" shrinkToFit="1"/>
    </xf>
    <xf numFmtId="0" fontId="41" fillId="0" borderId="86" xfId="5" applyFont="1" applyBorder="1" applyAlignment="1">
      <alignment horizontal="center" vertical="center" shrinkToFit="1"/>
    </xf>
    <xf numFmtId="0" fontId="41" fillId="0" borderId="87" xfId="5" applyFont="1" applyBorder="1" applyAlignment="1">
      <alignment horizontal="center" vertical="center" shrinkToFit="1"/>
    </xf>
    <xf numFmtId="0" fontId="44" fillId="15" borderId="6" xfId="5" applyFont="1" applyFill="1" applyBorder="1" applyAlignment="1">
      <alignment horizontal="center" vertical="center"/>
    </xf>
    <xf numFmtId="0" fontId="44" fillId="0" borderId="0" xfId="5" applyFont="1" applyAlignment="1">
      <alignment horizontal="center" vertical="center" wrapText="1"/>
    </xf>
    <xf numFmtId="0" fontId="41" fillId="11" borderId="88" xfId="5" applyFont="1" applyFill="1" applyBorder="1" applyAlignment="1" applyProtection="1">
      <alignment horizontal="center" vertical="center" wrapText="1"/>
      <protection locked="0"/>
    </xf>
    <xf numFmtId="0" fontId="41" fillId="11" borderId="89" xfId="5" applyFont="1" applyFill="1" applyBorder="1" applyAlignment="1" applyProtection="1">
      <alignment horizontal="center" vertical="center" wrapText="1"/>
      <protection locked="0"/>
    </xf>
    <xf numFmtId="0" fontId="27" fillId="11" borderId="90" xfId="5" applyFill="1" applyBorder="1" applyAlignment="1" applyProtection="1">
      <alignment horizontal="center" vertical="center" justifyLastLine="1"/>
      <protection locked="0"/>
    </xf>
    <xf numFmtId="0" fontId="27" fillId="11" borderId="81" xfId="5" applyFill="1" applyBorder="1" applyAlignment="1" applyProtection="1">
      <alignment horizontal="center" vertical="center" justifyLastLine="1"/>
      <protection locked="0"/>
    </xf>
    <xf numFmtId="0" fontId="41" fillId="0" borderId="76" xfId="5" applyFont="1" applyBorder="1" applyAlignment="1">
      <alignment horizontal="right" vertical="center" wrapText="1"/>
    </xf>
    <xf numFmtId="0" fontId="41" fillId="11" borderId="91" xfId="5" applyFont="1" applyFill="1" applyBorder="1" applyAlignment="1" applyProtection="1">
      <alignment horizontal="center" vertical="center" wrapText="1"/>
      <protection locked="0"/>
    </xf>
    <xf numFmtId="0" fontId="27" fillId="11" borderId="80" xfId="5" applyFill="1" applyBorder="1" applyAlignment="1" applyProtection="1">
      <alignment horizontal="center" vertical="center" justifyLastLine="1"/>
      <protection locked="0"/>
    </xf>
    <xf numFmtId="0" fontId="44" fillId="0" borderId="0" xfId="5" applyFont="1" applyAlignment="1">
      <alignment horizontal="distributed" vertical="center" justifyLastLine="1" shrinkToFit="1"/>
    </xf>
    <xf numFmtId="0" fontId="50" fillId="0" borderId="0" xfId="5" applyFont="1" applyAlignment="1">
      <alignment horizontal="distributed" vertical="center" justifyLastLine="1" shrinkToFit="1"/>
    </xf>
    <xf numFmtId="0" fontId="40" fillId="0" borderId="0" xfId="5" applyFont="1" applyAlignment="1">
      <alignment horizontal="center" vertical="center"/>
    </xf>
    <xf numFmtId="0" fontId="23" fillId="0" borderId="6" xfId="5" applyFont="1" applyBorder="1" applyAlignment="1">
      <alignment horizontal="center" vertical="center"/>
    </xf>
    <xf numFmtId="0" fontId="31" fillId="0" borderId="77" xfId="5" applyFont="1" applyBorder="1" applyAlignment="1">
      <alignment horizontal="center" vertical="center" shrinkToFit="1"/>
    </xf>
    <xf numFmtId="0" fontId="46" fillId="0" borderId="43" xfId="5" applyFont="1" applyBorder="1" applyAlignment="1">
      <alignment horizontal="center" vertical="center"/>
    </xf>
    <xf numFmtId="0" fontId="46" fillId="0" borderId="78" xfId="5" applyFont="1" applyBorder="1" applyAlignment="1">
      <alignment horizontal="center" vertical="center"/>
    </xf>
    <xf numFmtId="0" fontId="24" fillId="0" borderId="8" xfId="5" applyFont="1" applyBorder="1" applyAlignment="1">
      <alignment vertical="center" shrinkToFit="1"/>
    </xf>
    <xf numFmtId="0" fontId="24" fillId="0" borderId="33" xfId="5" applyFont="1" applyBorder="1" applyAlignment="1">
      <alignment vertical="center" shrinkToFit="1"/>
    </xf>
    <xf numFmtId="0" fontId="25" fillId="0" borderId="41" xfId="5" applyFont="1" applyBorder="1" applyAlignment="1">
      <alignment horizontal="center" vertical="center" shrinkToFit="1"/>
    </xf>
    <xf numFmtId="0" fontId="25" fillId="0" borderId="6" xfId="5" applyFont="1" applyBorder="1" applyAlignment="1">
      <alignment horizontal="center" vertical="center" shrinkToFit="1"/>
    </xf>
    <xf numFmtId="0" fontId="25" fillId="0" borderId="74" xfId="5" applyFont="1" applyBorder="1" applyAlignment="1">
      <alignment horizontal="center" vertical="center" shrinkToFit="1"/>
    </xf>
    <xf numFmtId="0" fontId="55" fillId="0" borderId="77" xfId="5" applyFont="1" applyBorder="1" applyAlignment="1">
      <alignment horizontal="center" vertical="center"/>
    </xf>
    <xf numFmtId="0" fontId="55" fillId="0" borderId="7" xfId="5" applyFont="1" applyBorder="1" applyAlignment="1">
      <alignment horizontal="center" vertical="center"/>
    </xf>
    <xf numFmtId="0" fontId="55" fillId="0" borderId="78" xfId="5" applyFont="1" applyBorder="1" applyAlignment="1">
      <alignment horizontal="center" vertical="center"/>
    </xf>
    <xf numFmtId="0" fontId="51" fillId="0" borderId="1" xfId="5" applyFont="1" applyBorder="1" applyAlignment="1">
      <alignment horizontal="center" vertical="center"/>
    </xf>
    <xf numFmtId="0" fontId="51" fillId="0" borderId="29" xfId="5" applyFont="1" applyBorder="1" applyAlignment="1">
      <alignment horizontal="center" vertical="center"/>
    </xf>
    <xf numFmtId="0" fontId="51" fillId="0" borderId="27" xfId="5" applyFont="1" applyBorder="1" applyAlignment="1">
      <alignment horizontal="center" vertical="center" shrinkToFit="1"/>
    </xf>
    <xf numFmtId="0" fontId="51" fillId="0" borderId="25" xfId="5" applyFont="1" applyBorder="1" applyAlignment="1">
      <alignment horizontal="center" vertical="center" shrinkToFit="1"/>
    </xf>
    <xf numFmtId="42" fontId="15" fillId="0" borderId="25" xfId="2" applyNumberFormat="1" applyFont="1" applyBorder="1" applyAlignment="1">
      <alignment horizontal="center" vertical="center"/>
    </xf>
    <xf numFmtId="0" fontId="29" fillId="0" borderId="4" xfId="5" applyFont="1" applyBorder="1" applyAlignment="1">
      <alignment horizontal="right" vertical="center"/>
    </xf>
    <xf numFmtId="0" fontId="29" fillId="0" borderId="0" xfId="5" applyFont="1" applyAlignment="1">
      <alignment horizontal="right" vertical="center"/>
    </xf>
    <xf numFmtId="0" fontId="36" fillId="0" borderId="7" xfId="5" applyFont="1" applyBorder="1" applyAlignment="1">
      <alignment horizontal="center" vertical="center" shrinkToFit="1"/>
    </xf>
    <xf numFmtId="0" fontId="36" fillId="0" borderId="8" xfId="5" applyFont="1" applyBorder="1" applyAlignment="1">
      <alignment horizontal="center" vertical="center" shrinkToFit="1"/>
    </xf>
    <xf numFmtId="42" fontId="59" fillId="0" borderId="25" xfId="2" applyNumberFormat="1" applyFont="1" applyBorder="1" applyAlignment="1">
      <alignment horizontal="center" vertical="center"/>
    </xf>
    <xf numFmtId="0" fontId="51" fillId="0" borderId="84" xfId="5" applyFont="1" applyBorder="1" applyAlignment="1">
      <alignment horizontal="center" vertical="center" wrapText="1"/>
    </xf>
    <xf numFmtId="0" fontId="51" fillId="0" borderId="10" xfId="5" applyFont="1" applyBorder="1" applyAlignment="1">
      <alignment horizontal="center" vertical="center" wrapText="1"/>
    </xf>
    <xf numFmtId="0" fontId="51" fillId="0" borderId="92" xfId="5" applyFont="1" applyBorder="1" applyAlignment="1">
      <alignment horizontal="center" vertical="center" wrapText="1"/>
    </xf>
    <xf numFmtId="0" fontId="51" fillId="0" borderId="10" xfId="5" applyFont="1" applyBorder="1" applyAlignment="1">
      <alignment horizontal="center" vertical="center"/>
    </xf>
    <xf numFmtId="0" fontId="51" fillId="0" borderId="93" xfId="5" applyFont="1" applyBorder="1" applyAlignment="1">
      <alignment horizontal="center" vertical="center"/>
    </xf>
    <xf numFmtId="0" fontId="51" fillId="0" borderId="27" xfId="5" applyFont="1" applyBorder="1" applyAlignment="1">
      <alignment horizontal="center" vertical="center" wrapText="1" shrinkToFit="1"/>
    </xf>
  </cellXfs>
  <cellStyles count="10">
    <cellStyle name="標準" xfId="0" builtinId="0"/>
    <cellStyle name="標準 2" xfId="1"/>
    <cellStyle name="標準 3" xfId="2"/>
    <cellStyle name="標準 4" xfId="3"/>
    <cellStyle name="標準 5" xfId="4"/>
    <cellStyle name="標準 6" xfId="5"/>
    <cellStyle name="標準_１００歳オープン個人申込書-1" xfId="6"/>
    <cellStyle name="標準_H18-登録名簿（一般）" xfId="7"/>
    <cellStyle name="標準_H19-登録名簿（一般）" xfId="8"/>
    <cellStyle name="標準_平成１２年度県北総合（一般）"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O30"/>
  <sheetViews>
    <sheetView workbookViewId="0">
      <selection activeCell="K9" sqref="K9"/>
    </sheetView>
  </sheetViews>
  <sheetFormatPr defaultRowHeight="13.5"/>
  <cols>
    <col min="15" max="15" width="9" customWidth="1"/>
  </cols>
  <sheetData>
    <row r="2" spans="2:15" ht="25.5" customHeight="1">
      <c r="B2" s="169"/>
      <c r="C2" s="170" t="s">
        <v>115</v>
      </c>
      <c r="D2" s="169"/>
      <c r="E2" s="169"/>
      <c r="F2" s="169"/>
      <c r="G2" s="169"/>
      <c r="H2" s="169"/>
      <c r="I2" s="169"/>
      <c r="J2" s="169"/>
      <c r="K2" s="169"/>
      <c r="L2" s="169"/>
      <c r="M2" s="169"/>
      <c r="N2" s="171"/>
      <c r="O2" s="171"/>
    </row>
    <row r="3" spans="2:15" ht="17.25">
      <c r="B3" s="172"/>
      <c r="C3" s="172"/>
      <c r="D3" s="172"/>
      <c r="E3" s="172"/>
      <c r="F3" s="172"/>
      <c r="G3" s="172"/>
      <c r="H3" s="172"/>
      <c r="I3" s="172"/>
      <c r="J3" s="172"/>
      <c r="K3" s="172"/>
      <c r="L3" s="172"/>
      <c r="M3" s="172"/>
      <c r="N3" s="171"/>
      <c r="O3" s="171"/>
    </row>
    <row r="4" spans="2:15" ht="14.25" customHeight="1">
      <c r="B4" s="169"/>
      <c r="C4" s="173"/>
      <c r="D4" s="169"/>
      <c r="E4" s="169"/>
      <c r="F4" s="169"/>
      <c r="G4" s="169"/>
      <c r="H4" s="169"/>
      <c r="I4" s="169"/>
      <c r="J4" s="169"/>
      <c r="K4" s="169"/>
      <c r="L4" s="169"/>
      <c r="M4" s="169"/>
      <c r="N4" s="171"/>
      <c r="O4" s="171"/>
    </row>
    <row r="5" spans="2:15" ht="22.5" customHeight="1">
      <c r="B5" s="169" t="s">
        <v>116</v>
      </c>
      <c r="C5" s="169"/>
      <c r="D5" s="169"/>
      <c r="E5" s="169"/>
      <c r="F5" s="169"/>
      <c r="G5" s="169"/>
      <c r="H5" s="169"/>
      <c r="I5" s="169"/>
      <c r="J5" s="169"/>
      <c r="K5" s="169"/>
      <c r="L5" s="169"/>
      <c r="M5" s="169"/>
      <c r="N5" s="171"/>
      <c r="O5" s="171"/>
    </row>
    <row r="6" spans="2:15" ht="22.5" customHeight="1">
      <c r="B6" s="169" t="s">
        <v>117</v>
      </c>
      <c r="C6" s="169"/>
      <c r="D6" s="169"/>
      <c r="E6" s="169"/>
      <c r="F6" s="169"/>
      <c r="G6" s="169"/>
      <c r="H6" s="169"/>
      <c r="I6" s="169"/>
      <c r="J6" s="169"/>
      <c r="K6" s="169"/>
      <c r="L6" s="169"/>
      <c r="M6" s="169"/>
      <c r="N6" s="171"/>
      <c r="O6" s="171"/>
    </row>
    <row r="7" spans="2:15" ht="22.5" customHeight="1">
      <c r="B7" s="169" t="s">
        <v>118</v>
      </c>
      <c r="C7" s="169"/>
      <c r="D7" s="169"/>
      <c r="E7" s="169"/>
      <c r="F7" s="169"/>
      <c r="G7" s="169"/>
      <c r="H7" s="169"/>
      <c r="I7" s="169"/>
      <c r="J7" s="169"/>
      <c r="K7" s="169"/>
      <c r="L7" s="169"/>
      <c r="M7" s="169"/>
      <c r="N7" s="171"/>
      <c r="O7" s="171"/>
    </row>
    <row r="8" spans="2:15" ht="22.5" customHeight="1">
      <c r="B8" s="169" t="s">
        <v>119</v>
      </c>
      <c r="C8" s="169"/>
      <c r="D8" s="169"/>
      <c r="E8" s="169"/>
      <c r="F8" s="169"/>
      <c r="G8" s="169"/>
      <c r="H8" s="169"/>
      <c r="I8" s="169"/>
      <c r="J8" s="169"/>
      <c r="K8" s="169"/>
      <c r="L8" s="169"/>
      <c r="M8" s="169"/>
      <c r="N8" s="171"/>
      <c r="O8" s="171"/>
    </row>
    <row r="9" spans="2:15" ht="18.75" customHeight="1">
      <c r="B9" s="169"/>
      <c r="C9" s="169"/>
      <c r="D9" s="169"/>
      <c r="E9" s="169"/>
      <c r="F9" s="169"/>
      <c r="G9" s="169"/>
      <c r="H9" s="169"/>
      <c r="I9" s="169"/>
      <c r="J9" s="169"/>
      <c r="K9" s="169"/>
      <c r="L9" s="169"/>
      <c r="M9" s="169"/>
      <c r="N9" s="171"/>
      <c r="O9" s="171"/>
    </row>
    <row r="10" spans="2:15" ht="22.5" customHeight="1">
      <c r="B10" s="169" t="s">
        <v>120</v>
      </c>
      <c r="C10" s="169"/>
      <c r="D10" s="169"/>
      <c r="E10" s="169"/>
      <c r="F10" s="169"/>
      <c r="G10" s="169"/>
      <c r="H10" s="169"/>
      <c r="I10" s="169"/>
      <c r="J10" s="169"/>
      <c r="K10" s="169"/>
      <c r="L10" s="169"/>
      <c r="M10" s="169"/>
      <c r="N10" s="171"/>
      <c r="O10" s="171"/>
    </row>
    <row r="11" spans="2:15" ht="18.75" customHeight="1">
      <c r="B11" s="169"/>
      <c r="C11" s="169"/>
      <c r="D11" s="169"/>
      <c r="E11" s="169"/>
      <c r="F11" s="169"/>
      <c r="G11" s="169"/>
      <c r="H11" s="169"/>
      <c r="I11" s="169"/>
      <c r="J11" s="169"/>
      <c r="K11" s="169"/>
      <c r="L11" s="169"/>
      <c r="M11" s="169"/>
      <c r="N11" s="171"/>
      <c r="O11" s="171"/>
    </row>
    <row r="12" spans="2:15" ht="22.5" customHeight="1">
      <c r="B12" s="169" t="s">
        <v>121</v>
      </c>
      <c r="C12" s="169"/>
      <c r="D12" s="169"/>
      <c r="E12" s="169"/>
      <c r="F12" s="169"/>
      <c r="G12" s="169"/>
      <c r="H12" s="169"/>
      <c r="I12" s="169"/>
      <c r="J12" s="169"/>
      <c r="K12" s="169"/>
      <c r="L12" s="169"/>
      <c r="M12" s="169"/>
      <c r="N12" s="171"/>
      <c r="O12" s="171"/>
    </row>
    <row r="13" spans="2:15" ht="22.5" customHeight="1">
      <c r="B13" s="169" t="s">
        <v>122</v>
      </c>
      <c r="C13" s="169"/>
      <c r="D13" s="169"/>
      <c r="E13" s="169"/>
      <c r="F13" s="169"/>
      <c r="G13" s="169"/>
      <c r="H13" s="169"/>
      <c r="I13" s="169"/>
      <c r="J13" s="169"/>
      <c r="K13" s="169"/>
      <c r="L13" s="169"/>
      <c r="M13" s="169"/>
      <c r="N13" s="171"/>
      <c r="O13" s="171"/>
    </row>
    <row r="14" spans="2:15" ht="22.5" customHeight="1">
      <c r="B14" s="174" t="s">
        <v>123</v>
      </c>
      <c r="C14" s="169"/>
      <c r="D14" s="169"/>
      <c r="E14" s="169"/>
      <c r="F14" s="169"/>
      <c r="G14" s="169"/>
      <c r="H14" s="169"/>
      <c r="I14" s="169"/>
      <c r="J14" s="169"/>
      <c r="K14" s="169"/>
      <c r="L14" s="169"/>
      <c r="M14" s="169"/>
      <c r="N14" s="171"/>
      <c r="O14" s="171"/>
    </row>
    <row r="15" spans="2:15" ht="22.5" customHeight="1">
      <c r="B15" s="174" t="s">
        <v>124</v>
      </c>
      <c r="C15" s="169"/>
      <c r="D15" s="169"/>
      <c r="E15" s="169"/>
      <c r="F15" s="169"/>
      <c r="G15" s="169"/>
      <c r="H15" s="169"/>
      <c r="I15" s="169"/>
      <c r="J15" s="169"/>
      <c r="K15" s="169"/>
      <c r="L15" s="169"/>
      <c r="M15" s="169"/>
      <c r="N15" s="171"/>
      <c r="O15" s="171"/>
    </row>
    <row r="16" spans="2:15" ht="22.5" customHeight="1">
      <c r="B16" s="175" t="s">
        <v>125</v>
      </c>
      <c r="C16" s="169"/>
      <c r="D16" s="169"/>
      <c r="E16" s="169"/>
      <c r="F16" s="169"/>
      <c r="G16" s="169"/>
      <c r="H16" s="169"/>
      <c r="I16" s="169"/>
      <c r="J16" s="169"/>
      <c r="K16" s="169"/>
      <c r="L16" s="169"/>
      <c r="M16" s="169"/>
      <c r="N16" s="171"/>
      <c r="O16" s="171"/>
    </row>
    <row r="17" spans="2:15" ht="18.75" customHeight="1">
      <c r="B17" s="169"/>
      <c r="C17" s="169"/>
      <c r="D17" s="169"/>
      <c r="E17" s="169"/>
      <c r="F17" s="169"/>
      <c r="G17" s="169"/>
      <c r="H17" s="169"/>
      <c r="I17" s="169"/>
      <c r="J17" s="169"/>
      <c r="K17" s="169"/>
      <c r="L17" s="169"/>
      <c r="M17" s="169"/>
      <c r="N17" s="171"/>
      <c r="O17" s="171"/>
    </row>
    <row r="18" spans="2:15" ht="22.5" customHeight="1">
      <c r="B18" s="169" t="s">
        <v>126</v>
      </c>
      <c r="C18" s="169"/>
      <c r="D18" s="169"/>
      <c r="E18" s="169"/>
      <c r="F18" s="169"/>
      <c r="G18" s="169"/>
      <c r="H18" s="169"/>
      <c r="I18" s="169"/>
      <c r="J18" s="169"/>
      <c r="K18" s="169"/>
      <c r="L18" s="169"/>
      <c r="M18" s="169"/>
      <c r="N18" s="171"/>
      <c r="O18" s="171"/>
    </row>
    <row r="19" spans="2:15" ht="18.75" customHeight="1">
      <c r="B19" s="169"/>
      <c r="C19" s="169"/>
      <c r="D19" s="169"/>
      <c r="E19" s="169"/>
      <c r="F19" s="169"/>
      <c r="G19" s="169"/>
      <c r="H19" s="169"/>
      <c r="I19" s="169"/>
      <c r="J19" s="169"/>
      <c r="K19" s="169"/>
      <c r="L19" s="169"/>
      <c r="M19" s="169"/>
      <c r="N19" s="171"/>
      <c r="O19" s="171"/>
    </row>
    <row r="20" spans="2:15" ht="22.5" customHeight="1">
      <c r="B20" s="169" t="s">
        <v>127</v>
      </c>
      <c r="C20" s="169"/>
      <c r="D20" s="169"/>
      <c r="E20" s="169"/>
      <c r="F20" s="169"/>
      <c r="G20" s="169"/>
      <c r="H20" s="169"/>
      <c r="I20" s="169"/>
      <c r="J20" s="169"/>
      <c r="K20" s="169"/>
      <c r="L20" s="169"/>
      <c r="M20" s="169"/>
      <c r="N20" s="171"/>
      <c r="O20" s="171"/>
    </row>
    <row r="21" spans="2:15" ht="22.5" customHeight="1">
      <c r="B21" s="169" t="s">
        <v>128</v>
      </c>
      <c r="C21" s="169"/>
      <c r="D21" s="169"/>
      <c r="E21" s="169"/>
      <c r="F21" s="169"/>
      <c r="G21" s="169"/>
      <c r="H21" s="169"/>
      <c r="I21" s="169"/>
      <c r="J21" s="169"/>
      <c r="K21" s="169"/>
      <c r="L21" s="169"/>
      <c r="M21" s="169"/>
      <c r="N21" s="171"/>
      <c r="O21" s="171"/>
    </row>
    <row r="22" spans="2:15" ht="22.5" customHeight="1">
      <c r="B22" s="169" t="s">
        <v>129</v>
      </c>
      <c r="C22" s="169"/>
      <c r="D22" s="169"/>
      <c r="E22" s="169"/>
      <c r="F22" s="169"/>
      <c r="G22" s="169"/>
      <c r="H22" s="169"/>
      <c r="I22" s="169"/>
      <c r="J22" s="169"/>
      <c r="K22" s="169"/>
      <c r="L22" s="169"/>
      <c r="M22" s="169"/>
      <c r="N22" s="171"/>
      <c r="O22" s="171"/>
    </row>
    <row r="23" spans="2:15" ht="18.75" customHeight="1">
      <c r="B23" s="169"/>
      <c r="C23" s="169"/>
      <c r="D23" s="169"/>
      <c r="E23" s="169"/>
      <c r="F23" s="169"/>
      <c r="G23" s="169"/>
      <c r="H23" s="169"/>
      <c r="I23" s="169"/>
      <c r="J23" s="169"/>
      <c r="K23" s="169"/>
      <c r="L23" s="169"/>
      <c r="M23" s="169"/>
      <c r="N23" s="171"/>
      <c r="O23" s="171"/>
    </row>
    <row r="24" spans="2:15" ht="22.5" customHeight="1">
      <c r="B24" s="169" t="s">
        <v>130</v>
      </c>
      <c r="C24" s="169"/>
      <c r="D24" s="169"/>
      <c r="E24" s="169"/>
      <c r="F24" s="169"/>
      <c r="G24" s="169"/>
      <c r="H24" s="169"/>
      <c r="I24" s="169"/>
      <c r="J24" s="169"/>
      <c r="K24" s="169"/>
      <c r="L24" s="169"/>
      <c r="M24" s="169"/>
      <c r="N24" s="171"/>
      <c r="O24" s="171"/>
    </row>
    <row r="25" spans="2:15" ht="22.5" customHeight="1">
      <c r="B25" s="169" t="s">
        <v>131</v>
      </c>
      <c r="C25" s="169"/>
      <c r="D25" s="169"/>
      <c r="E25" s="169"/>
      <c r="F25" s="169"/>
      <c r="G25" s="169"/>
      <c r="H25" s="169"/>
      <c r="I25" s="169"/>
      <c r="J25" s="169"/>
      <c r="K25" s="169"/>
      <c r="L25" s="169"/>
      <c r="M25" s="169"/>
      <c r="N25" s="171"/>
      <c r="O25" s="171"/>
    </row>
    <row r="26" spans="2:15" ht="22.5" customHeight="1">
      <c r="B26" s="169" t="s">
        <v>132</v>
      </c>
      <c r="C26" s="169"/>
      <c r="D26" s="169"/>
      <c r="E26" s="169"/>
      <c r="F26" s="169"/>
      <c r="G26" s="169"/>
      <c r="H26" s="169"/>
      <c r="I26" s="169"/>
      <c r="J26" s="169"/>
      <c r="K26" s="169"/>
      <c r="L26" s="169"/>
      <c r="M26" s="169"/>
      <c r="N26" s="171"/>
      <c r="O26" s="171"/>
    </row>
    <row r="27" spans="2:15" ht="18.75" customHeight="1">
      <c r="B27" s="169"/>
      <c r="C27" s="169"/>
      <c r="D27" s="169"/>
      <c r="E27" s="169"/>
      <c r="F27" s="169"/>
      <c r="G27" s="169"/>
      <c r="H27" s="169"/>
      <c r="I27" s="169"/>
      <c r="J27" s="169"/>
      <c r="K27" s="169"/>
      <c r="L27" s="169"/>
      <c r="M27" s="169"/>
      <c r="N27" s="171"/>
      <c r="O27" s="171"/>
    </row>
    <row r="28" spans="2:15" ht="22.5" customHeight="1">
      <c r="B28" s="169" t="s">
        <v>133</v>
      </c>
      <c r="C28" s="169"/>
      <c r="D28" s="169"/>
      <c r="E28" s="169"/>
      <c r="F28" s="169"/>
      <c r="G28" s="169"/>
      <c r="H28" s="169"/>
      <c r="I28" s="169"/>
      <c r="J28" s="169"/>
      <c r="K28" s="169"/>
      <c r="L28" s="169"/>
      <c r="M28" s="169"/>
      <c r="N28" s="171"/>
      <c r="O28" s="171"/>
    </row>
    <row r="29" spans="2:15" ht="22.5" customHeight="1">
      <c r="B29" s="169" t="s">
        <v>134</v>
      </c>
      <c r="C29" s="169"/>
      <c r="D29" s="169"/>
      <c r="E29" s="169"/>
      <c r="F29" s="169"/>
      <c r="G29" s="169"/>
      <c r="H29" s="169"/>
      <c r="I29" s="169"/>
      <c r="J29" s="169"/>
      <c r="K29" s="169"/>
      <c r="L29" s="169"/>
      <c r="M29" s="169"/>
      <c r="N29" s="171"/>
      <c r="O29" s="171"/>
    </row>
    <row r="30" spans="2:15" ht="17.25">
      <c r="B30" s="176"/>
      <c r="C30" s="176"/>
      <c r="D30" s="176"/>
      <c r="E30" s="176"/>
      <c r="F30" s="176"/>
      <c r="G30" s="176"/>
      <c r="H30" s="176"/>
      <c r="I30" s="176"/>
      <c r="J30" s="176"/>
      <c r="K30" s="176"/>
      <c r="L30" s="176"/>
      <c r="M30" s="176"/>
    </row>
  </sheetData>
  <sheetProtection sheet="1" formatCells="0" selectLockedCells="1"/>
  <phoneticPr fontId="3"/>
  <pageMargins left="1.3779527559055118" right="0.19685039370078741" top="0.39370078740157483" bottom="0.19685039370078741"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E51"/>
  <sheetViews>
    <sheetView tabSelected="1" view="pageBreakPreview" zoomScaleNormal="100" zoomScaleSheetLayoutView="100" workbookViewId="0">
      <selection activeCell="J6" sqref="J6"/>
    </sheetView>
  </sheetViews>
  <sheetFormatPr defaultRowHeight="17.25"/>
  <cols>
    <col min="1" max="1" width="7" style="24" customWidth="1"/>
    <col min="2" max="2" width="8.5" style="24" customWidth="1"/>
    <col min="3" max="3" width="2.625" style="24" customWidth="1"/>
    <col min="4" max="5" width="2.75" style="24" customWidth="1"/>
    <col min="6" max="6" width="3" style="24" customWidth="1"/>
    <col min="7" max="7" width="3.375" style="24" customWidth="1"/>
    <col min="8" max="8" width="6.25" style="157" customWidth="1"/>
    <col min="9" max="9" width="3.375" style="24" customWidth="1"/>
    <col min="10" max="10" width="7.125" style="24" customWidth="1"/>
    <col min="11" max="11" width="7.25" style="24" customWidth="1"/>
    <col min="12" max="12" width="11.625" style="54" customWidth="1"/>
    <col min="13" max="17" width="9" style="24"/>
    <col min="18" max="19" width="11.25" style="24" customWidth="1"/>
    <col min="20" max="20" width="5.625" style="24" bestFit="1" customWidth="1"/>
    <col min="21" max="21" width="5.75" style="39" customWidth="1"/>
    <col min="22" max="22" width="11.375" style="24" customWidth="1"/>
    <col min="23" max="23" width="15.625" style="39" customWidth="1"/>
    <col min="24" max="24" width="3.5" style="24" customWidth="1"/>
    <col min="25" max="25" width="3.5" style="24" hidden="1" customWidth="1"/>
    <col min="26" max="26" width="2.75" style="24" hidden="1" customWidth="1"/>
    <col min="27" max="27" width="4.125" style="24" hidden="1" customWidth="1"/>
    <col min="28" max="29" width="9" style="24" hidden="1" customWidth="1"/>
    <col min="30" max="31" width="3.75" style="24" hidden="1" customWidth="1"/>
    <col min="32" max="16384" width="9" style="24"/>
  </cols>
  <sheetData>
    <row r="1" spans="1:31" ht="37.5" customHeight="1">
      <c r="A1" s="19">
        <f>IF('【原本】(女)'!A1="",1,'【原本】(女)'!A1)</f>
        <v>1</v>
      </c>
      <c r="B1" s="20"/>
      <c r="C1" s="21" t="s">
        <v>136</v>
      </c>
      <c r="D1" s="20"/>
      <c r="E1" s="20"/>
      <c r="F1" s="20"/>
      <c r="G1" s="22"/>
      <c r="H1" s="22"/>
      <c r="I1" s="22"/>
      <c r="J1" s="23" t="s">
        <v>54</v>
      </c>
      <c r="L1" s="25"/>
      <c r="M1" s="26"/>
      <c r="O1" s="23"/>
      <c r="P1" s="287" t="s">
        <v>55</v>
      </c>
      <c r="Q1" s="287"/>
      <c r="R1" s="27"/>
      <c r="S1" s="27"/>
      <c r="T1" s="27"/>
      <c r="U1" s="28"/>
      <c r="V1" s="29" t="s">
        <v>56</v>
      </c>
      <c r="W1" s="30">
        <v>43435</v>
      </c>
      <c r="X1" s="20"/>
      <c r="Y1" s="20"/>
      <c r="Z1" s="156"/>
      <c r="AA1" s="31" t="s">
        <v>57</v>
      </c>
      <c r="AB1" s="156"/>
      <c r="AC1" s="156"/>
      <c r="AD1" s="52"/>
      <c r="AE1" s="156"/>
    </row>
    <row r="2" spans="1:31" ht="15" customHeight="1" thickBot="1">
      <c r="A2" s="32"/>
      <c r="B2" s="288" t="s">
        <v>58</v>
      </c>
      <c r="C2" s="288"/>
      <c r="D2" s="288"/>
      <c r="E2" s="288"/>
      <c r="F2" s="288"/>
      <c r="G2" s="288"/>
      <c r="H2" s="288" t="s">
        <v>59</v>
      </c>
      <c r="I2" s="288"/>
      <c r="J2" s="289" t="s">
        <v>60</v>
      </c>
      <c r="K2" s="289"/>
      <c r="L2" s="33" t="s">
        <v>61</v>
      </c>
      <c r="M2" s="34" t="s">
        <v>62</v>
      </c>
      <c r="N2" s="35"/>
      <c r="O2" s="36"/>
      <c r="P2" s="36"/>
      <c r="Q2" s="37" t="s">
        <v>63</v>
      </c>
      <c r="R2" s="27" t="s">
        <v>64</v>
      </c>
      <c r="S2" s="27"/>
      <c r="T2" s="27"/>
      <c r="U2" s="38"/>
      <c r="V2" s="39" t="s">
        <v>1</v>
      </c>
      <c r="W2" s="40" t="s">
        <v>3</v>
      </c>
      <c r="X2" s="20"/>
      <c r="Y2" s="20"/>
      <c r="Z2" s="156"/>
      <c r="AB2" s="156" t="s">
        <v>2</v>
      </c>
      <c r="AC2" s="53" t="s">
        <v>68</v>
      </c>
      <c r="AD2" s="156" t="s">
        <v>5</v>
      </c>
      <c r="AE2" s="156" t="s">
        <v>84</v>
      </c>
    </row>
    <row r="3" spans="1:31" s="52" customFormat="1" ht="25.5" customHeight="1" thickBot="1">
      <c r="A3" s="42" t="str">
        <f>IF(B3="","",クラブ番号)</f>
        <v/>
      </c>
      <c r="B3" s="290"/>
      <c r="C3" s="291"/>
      <c r="D3" s="291"/>
      <c r="E3" s="291"/>
      <c r="F3" s="291"/>
      <c r="G3" s="291"/>
      <c r="H3" s="291"/>
      <c r="I3" s="43" t="s">
        <v>67</v>
      </c>
      <c r="J3" s="44"/>
      <c r="K3" s="45"/>
      <c r="L3" s="46"/>
      <c r="M3" s="47"/>
      <c r="N3" s="48"/>
      <c r="O3" s="49"/>
      <c r="P3" s="49"/>
      <c r="Q3" s="49"/>
      <c r="R3" s="292"/>
      <c r="S3" s="293"/>
      <c r="T3" s="293"/>
      <c r="U3" s="294"/>
      <c r="V3" s="50"/>
      <c r="W3" s="51"/>
      <c r="Y3" s="52">
        <v>0</v>
      </c>
      <c r="Z3" s="52">
        <v>0</v>
      </c>
      <c r="AA3" s="53" t="s">
        <v>69</v>
      </c>
    </row>
    <row r="4" spans="1:31" ht="15.75" customHeight="1" thickBot="1">
      <c r="A4" s="20"/>
      <c r="B4" s="20"/>
      <c r="C4" s="20"/>
      <c r="D4" s="20"/>
      <c r="E4" s="20"/>
      <c r="F4" s="20"/>
      <c r="H4" s="24"/>
      <c r="O4" s="55"/>
      <c r="P4" s="55"/>
      <c r="Q4" s="56" t="s">
        <v>70</v>
      </c>
      <c r="R4" s="282"/>
      <c r="S4" s="283"/>
      <c r="T4" s="283"/>
      <c r="U4" s="284"/>
      <c r="V4" s="285" t="s">
        <v>71</v>
      </c>
      <c r="W4" s="286"/>
      <c r="X4" s="286"/>
      <c r="Y4" s="20"/>
      <c r="Z4" s="156"/>
    </row>
    <row r="5" spans="1:31" ht="22.5" customHeight="1" thickBot="1">
      <c r="A5" s="57">
        <v>0</v>
      </c>
      <c r="B5" s="58" t="s">
        <v>72</v>
      </c>
      <c r="C5" s="59" t="s">
        <v>73</v>
      </c>
      <c r="D5" s="60" t="s">
        <v>74</v>
      </c>
      <c r="E5" s="60" t="s">
        <v>75</v>
      </c>
      <c r="F5" s="61" t="s">
        <v>76</v>
      </c>
      <c r="G5" s="62"/>
      <c r="H5" s="63" t="s">
        <v>77</v>
      </c>
      <c r="I5" s="64"/>
      <c r="J5" s="65" t="s">
        <v>7</v>
      </c>
      <c r="K5" s="66" t="s">
        <v>78</v>
      </c>
      <c r="L5" s="65" t="s">
        <v>9</v>
      </c>
      <c r="M5" s="65" t="s">
        <v>79</v>
      </c>
      <c r="N5" s="63"/>
      <c r="O5" s="63"/>
      <c r="P5" s="63"/>
      <c r="Q5" s="63"/>
      <c r="R5" s="67" t="s">
        <v>80</v>
      </c>
      <c r="S5" s="67" t="s">
        <v>81</v>
      </c>
      <c r="T5" s="68" t="s">
        <v>82</v>
      </c>
      <c r="U5" s="68" t="s">
        <v>83</v>
      </c>
      <c r="V5" s="65" t="s">
        <v>1</v>
      </c>
      <c r="W5" s="69" t="s">
        <v>3</v>
      </c>
      <c r="X5" s="20"/>
      <c r="Y5" s="20"/>
      <c r="Z5" s="156"/>
      <c r="AB5" s="41" t="s">
        <v>65</v>
      </c>
      <c r="AC5" s="41" t="s">
        <v>66</v>
      </c>
    </row>
    <row r="6" spans="1:31" ht="19.5" customHeight="1">
      <c r="A6" s="20">
        <f t="shared" ref="A6:A30" si="0">A5+1</f>
        <v>1</v>
      </c>
      <c r="B6" s="70"/>
      <c r="C6" s="71"/>
      <c r="D6" s="72"/>
      <c r="E6" s="72"/>
      <c r="F6" s="73"/>
      <c r="G6" s="74" t="s">
        <v>85</v>
      </c>
      <c r="H6" s="75" t="str">
        <f t="shared" ref="H6:H14" si="1">IF(J6="","",クラブ番号*1000+A6)</f>
        <v/>
      </c>
      <c r="I6" s="76" t="s">
        <v>86</v>
      </c>
      <c r="J6" s="77"/>
      <c r="K6" s="78"/>
      <c r="L6" s="79"/>
      <c r="M6" s="80"/>
      <c r="N6" s="81"/>
      <c r="O6" s="81"/>
      <c r="P6" s="81"/>
      <c r="Q6" s="81"/>
      <c r="R6" s="82"/>
      <c r="S6" s="83"/>
      <c r="T6" s="84"/>
      <c r="U6" s="84"/>
      <c r="V6" s="85"/>
      <c r="W6" s="86"/>
      <c r="X6" s="20"/>
      <c r="Y6" s="24" t="str">
        <f ca="1">IF(AD6="","",DBCS(AD6))</f>
        <v/>
      </c>
      <c r="Z6" s="40" t="str">
        <f>IF(C6="A","A",IF(D6="B","B",IF(E6="C","C",IF(F6="D","D",""))))</f>
        <v/>
      </c>
      <c r="AA6" s="40" t="str">
        <f>IF(B6="日バ申請",$AA$1,"")</f>
        <v/>
      </c>
      <c r="AB6" s="177" t="str">
        <f>IF(J6="","",ASC(PHONETIC(J6)))</f>
        <v/>
      </c>
      <c r="AC6" s="177" t="str">
        <f>IF(K6="","",ASC(PHONETIC(K6)))</f>
        <v/>
      </c>
      <c r="AD6" s="20" t="str">
        <f t="shared" ref="AD6:AD30" ca="1" si="2">IF(L6="","",IF(TEXT(L6,"mmdd")&gt;TEXT(TODAY()+1,"mmdd"),YEAR(TODAY())-YEAR(L6)-1,YEAR(TODAY())-YEAR(L6)))</f>
        <v/>
      </c>
    </row>
    <row r="7" spans="1:31" ht="19.5" customHeight="1">
      <c r="A7" s="20">
        <f t="shared" si="0"/>
        <v>2</v>
      </c>
      <c r="B7" s="70"/>
      <c r="C7" s="71"/>
      <c r="D7" s="72"/>
      <c r="E7" s="72"/>
      <c r="F7" s="73"/>
      <c r="G7" s="74" t="s">
        <v>85</v>
      </c>
      <c r="H7" s="75" t="str">
        <f t="shared" si="1"/>
        <v/>
      </c>
      <c r="I7" s="76" t="s">
        <v>86</v>
      </c>
      <c r="J7" s="77"/>
      <c r="K7" s="78"/>
      <c r="L7" s="79"/>
      <c r="M7" s="80"/>
      <c r="N7" s="81"/>
      <c r="O7" s="81"/>
      <c r="P7" s="81"/>
      <c r="Q7" s="81"/>
      <c r="R7" s="82"/>
      <c r="S7" s="83"/>
      <c r="T7" s="84"/>
      <c r="U7" s="84"/>
      <c r="V7" s="85"/>
      <c r="W7" s="86"/>
      <c r="X7" s="20"/>
      <c r="Y7" s="24" t="str">
        <f t="shared" ref="Y7:Y30" ca="1" si="3">IF(AD7="","",DBCS(AD7))</f>
        <v/>
      </c>
      <c r="Z7" s="40" t="str">
        <f t="shared" ref="Z7:Z30" si="4">IF(C7="A","A",IF(D7="B","B",IF(E7="C","C",IF(F7="D","D",""))))</f>
        <v/>
      </c>
      <c r="AA7" s="40" t="str">
        <f t="shared" ref="AA7:AA30" si="5">IF(B7="日バ申請",$AA$1,"")</f>
        <v/>
      </c>
      <c r="AB7" s="177" t="str">
        <f t="shared" ref="AB7:AC30" si="6">IF(J7="","",ASC(PHONETIC(J7)))</f>
        <v/>
      </c>
      <c r="AC7" s="177" t="str">
        <f t="shared" si="6"/>
        <v/>
      </c>
      <c r="AD7" s="20" t="str">
        <f t="shared" ca="1" si="2"/>
        <v/>
      </c>
    </row>
    <row r="8" spans="1:31" ht="19.5" customHeight="1">
      <c r="A8" s="20">
        <f t="shared" si="0"/>
        <v>3</v>
      </c>
      <c r="B8" s="70"/>
      <c r="C8" s="71"/>
      <c r="D8" s="72"/>
      <c r="E8" s="72"/>
      <c r="F8" s="73"/>
      <c r="G8" s="74" t="s">
        <v>85</v>
      </c>
      <c r="H8" s="75" t="str">
        <f t="shared" si="1"/>
        <v/>
      </c>
      <c r="I8" s="76" t="s">
        <v>86</v>
      </c>
      <c r="J8" s="77"/>
      <c r="K8" s="78"/>
      <c r="L8" s="79"/>
      <c r="M8" s="80"/>
      <c r="N8" s="81"/>
      <c r="O8" s="81"/>
      <c r="P8" s="81"/>
      <c r="Q8" s="81"/>
      <c r="R8" s="82"/>
      <c r="S8" s="83"/>
      <c r="T8" s="84"/>
      <c r="U8" s="84"/>
      <c r="V8" s="85"/>
      <c r="W8" s="86"/>
      <c r="X8" s="20"/>
      <c r="Y8" s="24" t="str">
        <f t="shared" ca="1" si="3"/>
        <v/>
      </c>
      <c r="Z8" s="40" t="str">
        <f t="shared" si="4"/>
        <v/>
      </c>
      <c r="AA8" s="40" t="str">
        <f t="shared" si="5"/>
        <v/>
      </c>
      <c r="AB8" s="177" t="str">
        <f t="shared" si="6"/>
        <v/>
      </c>
      <c r="AC8" s="177" t="str">
        <f t="shared" si="6"/>
        <v/>
      </c>
      <c r="AD8" s="20" t="str">
        <f t="shared" ca="1" si="2"/>
        <v/>
      </c>
    </row>
    <row r="9" spans="1:31" ht="19.5" customHeight="1">
      <c r="A9" s="20">
        <f t="shared" si="0"/>
        <v>4</v>
      </c>
      <c r="B9" s="70"/>
      <c r="C9" s="71"/>
      <c r="D9" s="72"/>
      <c r="E9" s="72"/>
      <c r="F9" s="73"/>
      <c r="G9" s="74" t="s">
        <v>85</v>
      </c>
      <c r="H9" s="75" t="str">
        <f t="shared" si="1"/>
        <v/>
      </c>
      <c r="I9" s="76" t="s">
        <v>86</v>
      </c>
      <c r="J9" s="77"/>
      <c r="K9" s="78"/>
      <c r="L9" s="79"/>
      <c r="M9" s="80"/>
      <c r="N9" s="81"/>
      <c r="O9" s="81"/>
      <c r="P9" s="81"/>
      <c r="Q9" s="81"/>
      <c r="R9" s="82"/>
      <c r="S9" s="83"/>
      <c r="T9" s="84"/>
      <c r="U9" s="84"/>
      <c r="V9" s="85"/>
      <c r="W9" s="86"/>
      <c r="X9" s="20"/>
      <c r="Y9" s="24" t="str">
        <f t="shared" ca="1" si="3"/>
        <v/>
      </c>
      <c r="Z9" s="40" t="str">
        <f t="shared" si="4"/>
        <v/>
      </c>
      <c r="AA9" s="40" t="str">
        <f t="shared" si="5"/>
        <v/>
      </c>
      <c r="AB9" s="177" t="str">
        <f t="shared" si="6"/>
        <v/>
      </c>
      <c r="AC9" s="177" t="str">
        <f t="shared" si="6"/>
        <v/>
      </c>
      <c r="AD9" s="20" t="str">
        <f t="shared" ca="1" si="2"/>
        <v/>
      </c>
    </row>
    <row r="10" spans="1:31" ht="19.5" customHeight="1">
      <c r="A10" s="20">
        <f t="shared" si="0"/>
        <v>5</v>
      </c>
      <c r="B10" s="70"/>
      <c r="C10" s="71"/>
      <c r="D10" s="72"/>
      <c r="E10" s="72"/>
      <c r="F10" s="73"/>
      <c r="G10" s="74" t="s">
        <v>85</v>
      </c>
      <c r="H10" s="75" t="str">
        <f t="shared" si="1"/>
        <v/>
      </c>
      <c r="I10" s="76" t="s">
        <v>86</v>
      </c>
      <c r="J10" s="77"/>
      <c r="K10" s="78"/>
      <c r="L10" s="79"/>
      <c r="M10" s="80"/>
      <c r="N10" s="81"/>
      <c r="O10" s="81"/>
      <c r="P10" s="81"/>
      <c r="Q10" s="81"/>
      <c r="R10" s="82"/>
      <c r="S10" s="83"/>
      <c r="T10" s="84"/>
      <c r="U10" s="84"/>
      <c r="V10" s="85"/>
      <c r="W10" s="86"/>
      <c r="X10" s="20"/>
      <c r="Y10" s="24" t="str">
        <f t="shared" ca="1" si="3"/>
        <v/>
      </c>
      <c r="Z10" s="40" t="str">
        <f t="shared" si="4"/>
        <v/>
      </c>
      <c r="AA10" s="40" t="str">
        <f t="shared" si="5"/>
        <v/>
      </c>
      <c r="AB10" s="177" t="str">
        <f t="shared" si="6"/>
        <v/>
      </c>
      <c r="AC10" s="177" t="str">
        <f t="shared" si="6"/>
        <v/>
      </c>
      <c r="AD10" s="20" t="str">
        <f t="shared" ca="1" si="2"/>
        <v/>
      </c>
    </row>
    <row r="11" spans="1:31" ht="19.5" customHeight="1">
      <c r="A11" s="20">
        <f t="shared" si="0"/>
        <v>6</v>
      </c>
      <c r="B11" s="70"/>
      <c r="C11" s="71"/>
      <c r="D11" s="72"/>
      <c r="E11" s="72"/>
      <c r="F11" s="73"/>
      <c r="G11" s="74" t="s">
        <v>85</v>
      </c>
      <c r="H11" s="75" t="str">
        <f t="shared" si="1"/>
        <v/>
      </c>
      <c r="I11" s="76" t="s">
        <v>86</v>
      </c>
      <c r="J11" s="77"/>
      <c r="K11" s="78"/>
      <c r="L11" s="79"/>
      <c r="M11" s="80"/>
      <c r="N11" s="81"/>
      <c r="O11" s="81"/>
      <c r="P11" s="81"/>
      <c r="Q11" s="81"/>
      <c r="R11" s="82"/>
      <c r="S11" s="83"/>
      <c r="T11" s="84"/>
      <c r="U11" s="84"/>
      <c r="V11" s="85"/>
      <c r="W11" s="86"/>
      <c r="X11" s="20"/>
      <c r="Y11" s="24" t="str">
        <f t="shared" ca="1" si="3"/>
        <v/>
      </c>
      <c r="Z11" s="40" t="str">
        <f t="shared" si="4"/>
        <v/>
      </c>
      <c r="AA11" s="40" t="str">
        <f t="shared" si="5"/>
        <v/>
      </c>
      <c r="AB11" s="177" t="str">
        <f t="shared" si="6"/>
        <v/>
      </c>
      <c r="AC11" s="177" t="str">
        <f t="shared" si="6"/>
        <v/>
      </c>
      <c r="AD11" s="20" t="str">
        <f t="shared" ca="1" si="2"/>
        <v/>
      </c>
    </row>
    <row r="12" spans="1:31" ht="19.5" customHeight="1">
      <c r="A12" s="20">
        <f t="shared" si="0"/>
        <v>7</v>
      </c>
      <c r="B12" s="70"/>
      <c r="C12" s="71"/>
      <c r="D12" s="72"/>
      <c r="E12" s="72"/>
      <c r="F12" s="73"/>
      <c r="G12" s="74" t="s">
        <v>85</v>
      </c>
      <c r="H12" s="75" t="str">
        <f t="shared" si="1"/>
        <v/>
      </c>
      <c r="I12" s="76" t="s">
        <v>86</v>
      </c>
      <c r="J12" s="77"/>
      <c r="K12" s="78"/>
      <c r="L12" s="79"/>
      <c r="M12" s="80"/>
      <c r="N12" s="81"/>
      <c r="O12" s="81"/>
      <c r="P12" s="81"/>
      <c r="Q12" s="81"/>
      <c r="R12" s="82"/>
      <c r="S12" s="83"/>
      <c r="T12" s="84"/>
      <c r="U12" s="84"/>
      <c r="V12" s="85"/>
      <c r="W12" s="86"/>
      <c r="X12" s="20"/>
      <c r="Y12" s="24" t="str">
        <f t="shared" ca="1" si="3"/>
        <v/>
      </c>
      <c r="Z12" s="40" t="str">
        <f t="shared" si="4"/>
        <v/>
      </c>
      <c r="AA12" s="40" t="str">
        <f t="shared" si="5"/>
        <v/>
      </c>
      <c r="AB12" s="177" t="str">
        <f t="shared" si="6"/>
        <v/>
      </c>
      <c r="AC12" s="177" t="str">
        <f t="shared" si="6"/>
        <v/>
      </c>
      <c r="AD12" s="20" t="str">
        <f t="shared" ca="1" si="2"/>
        <v/>
      </c>
    </row>
    <row r="13" spans="1:31" ht="19.5" customHeight="1">
      <c r="A13" s="20">
        <f t="shared" si="0"/>
        <v>8</v>
      </c>
      <c r="B13" s="70"/>
      <c r="C13" s="71"/>
      <c r="D13" s="72"/>
      <c r="E13" s="72"/>
      <c r="F13" s="73"/>
      <c r="G13" s="74" t="s">
        <v>85</v>
      </c>
      <c r="H13" s="75" t="str">
        <f t="shared" si="1"/>
        <v/>
      </c>
      <c r="I13" s="76" t="s">
        <v>86</v>
      </c>
      <c r="J13" s="77"/>
      <c r="K13" s="78"/>
      <c r="L13" s="79"/>
      <c r="M13" s="80"/>
      <c r="N13" s="81"/>
      <c r="O13" s="81"/>
      <c r="P13" s="81"/>
      <c r="Q13" s="81"/>
      <c r="R13" s="82"/>
      <c r="S13" s="83"/>
      <c r="T13" s="84"/>
      <c r="U13" s="84"/>
      <c r="V13" s="85"/>
      <c r="W13" s="86"/>
      <c r="X13" s="20"/>
      <c r="Y13" s="24" t="str">
        <f t="shared" ca="1" si="3"/>
        <v/>
      </c>
      <c r="Z13" s="40" t="str">
        <f t="shared" si="4"/>
        <v/>
      </c>
      <c r="AA13" s="40" t="str">
        <f t="shared" si="5"/>
        <v/>
      </c>
      <c r="AB13" s="177" t="str">
        <f t="shared" si="6"/>
        <v/>
      </c>
      <c r="AC13" s="177" t="str">
        <f t="shared" si="6"/>
        <v/>
      </c>
      <c r="AD13" s="20" t="str">
        <f t="shared" ca="1" si="2"/>
        <v/>
      </c>
    </row>
    <row r="14" spans="1:31" ht="19.5" customHeight="1">
      <c r="A14" s="20">
        <f t="shared" si="0"/>
        <v>9</v>
      </c>
      <c r="B14" s="70"/>
      <c r="C14" s="71"/>
      <c r="D14" s="72"/>
      <c r="E14" s="72"/>
      <c r="F14" s="73"/>
      <c r="G14" s="74" t="s">
        <v>85</v>
      </c>
      <c r="H14" s="75" t="str">
        <f t="shared" si="1"/>
        <v/>
      </c>
      <c r="I14" s="76" t="s">
        <v>86</v>
      </c>
      <c r="J14" s="77"/>
      <c r="K14" s="78"/>
      <c r="L14" s="79"/>
      <c r="M14" s="80"/>
      <c r="N14" s="81"/>
      <c r="O14" s="81"/>
      <c r="P14" s="81"/>
      <c r="Q14" s="81"/>
      <c r="R14" s="82"/>
      <c r="S14" s="83"/>
      <c r="T14" s="84"/>
      <c r="U14" s="84"/>
      <c r="V14" s="85"/>
      <c r="W14" s="86"/>
      <c r="X14" s="20"/>
      <c r="Y14" s="24" t="str">
        <f t="shared" ca="1" si="3"/>
        <v/>
      </c>
      <c r="Z14" s="40" t="str">
        <f t="shared" si="4"/>
        <v/>
      </c>
      <c r="AA14" s="40" t="str">
        <f t="shared" si="5"/>
        <v/>
      </c>
      <c r="AB14" s="177" t="str">
        <f t="shared" si="6"/>
        <v/>
      </c>
      <c r="AC14" s="177" t="str">
        <f t="shared" si="6"/>
        <v/>
      </c>
      <c r="AD14" s="20" t="str">
        <f t="shared" ca="1" si="2"/>
        <v/>
      </c>
    </row>
    <row r="15" spans="1:31" ht="19.5" customHeight="1">
      <c r="A15" s="20">
        <f t="shared" si="0"/>
        <v>10</v>
      </c>
      <c r="B15" s="70"/>
      <c r="C15" s="71"/>
      <c r="D15" s="72"/>
      <c r="E15" s="72"/>
      <c r="F15" s="73"/>
      <c r="G15" s="74" t="s">
        <v>85</v>
      </c>
      <c r="H15" s="75" t="str">
        <f>IF(J15="","",クラブ番号*1000+A15)</f>
        <v/>
      </c>
      <c r="I15" s="76" t="s">
        <v>86</v>
      </c>
      <c r="J15" s="77"/>
      <c r="K15" s="78"/>
      <c r="L15" s="79"/>
      <c r="M15" s="80"/>
      <c r="N15" s="81"/>
      <c r="O15" s="81"/>
      <c r="P15" s="81"/>
      <c r="Q15" s="81"/>
      <c r="R15" s="82"/>
      <c r="S15" s="83"/>
      <c r="T15" s="84"/>
      <c r="U15" s="84"/>
      <c r="V15" s="85"/>
      <c r="W15" s="86"/>
      <c r="X15" s="20"/>
      <c r="Y15" s="24" t="str">
        <f t="shared" ca="1" si="3"/>
        <v/>
      </c>
      <c r="Z15" s="40" t="str">
        <f t="shared" si="4"/>
        <v/>
      </c>
      <c r="AA15" s="40" t="str">
        <f t="shared" si="5"/>
        <v/>
      </c>
      <c r="AB15" s="177" t="str">
        <f t="shared" si="6"/>
        <v/>
      </c>
      <c r="AC15" s="177" t="str">
        <f t="shared" si="6"/>
        <v/>
      </c>
      <c r="AD15" s="20" t="str">
        <f t="shared" ca="1" si="2"/>
        <v/>
      </c>
    </row>
    <row r="16" spans="1:31" ht="19.5" customHeight="1">
      <c r="A16" s="20">
        <f t="shared" si="0"/>
        <v>11</v>
      </c>
      <c r="B16" s="70"/>
      <c r="C16" s="71"/>
      <c r="D16" s="72"/>
      <c r="E16" s="72"/>
      <c r="F16" s="73"/>
      <c r="G16" s="74" t="s">
        <v>85</v>
      </c>
      <c r="H16" s="75" t="str">
        <f>IF(J16="","",クラブ番号*1000+A16)</f>
        <v/>
      </c>
      <c r="I16" s="76" t="s">
        <v>86</v>
      </c>
      <c r="J16" s="77"/>
      <c r="K16" s="78"/>
      <c r="L16" s="79"/>
      <c r="M16" s="80"/>
      <c r="N16" s="81"/>
      <c r="O16" s="81"/>
      <c r="P16" s="81"/>
      <c r="Q16" s="81"/>
      <c r="R16" s="82"/>
      <c r="S16" s="83"/>
      <c r="T16" s="84"/>
      <c r="U16" s="84"/>
      <c r="V16" s="85"/>
      <c r="W16" s="86"/>
      <c r="X16" s="20"/>
      <c r="Y16" s="24" t="str">
        <f t="shared" ca="1" si="3"/>
        <v/>
      </c>
      <c r="Z16" s="40" t="str">
        <f t="shared" si="4"/>
        <v/>
      </c>
      <c r="AA16" s="40" t="str">
        <f t="shared" si="5"/>
        <v/>
      </c>
      <c r="AB16" s="177" t="str">
        <f t="shared" si="6"/>
        <v/>
      </c>
      <c r="AC16" s="177" t="str">
        <f t="shared" si="6"/>
        <v/>
      </c>
      <c r="AD16" s="20" t="str">
        <f t="shared" ca="1" si="2"/>
        <v/>
      </c>
    </row>
    <row r="17" spans="1:30" ht="19.5" customHeight="1">
      <c r="A17" s="20">
        <f t="shared" si="0"/>
        <v>12</v>
      </c>
      <c r="B17" s="70"/>
      <c r="C17" s="71"/>
      <c r="D17" s="72"/>
      <c r="E17" s="72"/>
      <c r="F17" s="73"/>
      <c r="G17" s="74" t="s">
        <v>85</v>
      </c>
      <c r="H17" s="75" t="str">
        <f>IF(J17="","",クラブ番号*1000+A17)</f>
        <v/>
      </c>
      <c r="I17" s="76" t="s">
        <v>86</v>
      </c>
      <c r="J17" s="77"/>
      <c r="K17" s="78"/>
      <c r="L17" s="79"/>
      <c r="M17" s="80"/>
      <c r="N17" s="81"/>
      <c r="O17" s="81"/>
      <c r="P17" s="81"/>
      <c r="Q17" s="81"/>
      <c r="R17" s="82"/>
      <c r="S17" s="83"/>
      <c r="T17" s="84"/>
      <c r="U17" s="84"/>
      <c r="V17" s="85"/>
      <c r="W17" s="86"/>
      <c r="X17" s="20"/>
      <c r="Y17" s="24" t="str">
        <f t="shared" ca="1" si="3"/>
        <v/>
      </c>
      <c r="Z17" s="40" t="str">
        <f t="shared" si="4"/>
        <v/>
      </c>
      <c r="AA17" s="40" t="str">
        <f t="shared" si="5"/>
        <v/>
      </c>
      <c r="AB17" s="177" t="str">
        <f t="shared" si="6"/>
        <v/>
      </c>
      <c r="AC17" s="177" t="str">
        <f t="shared" si="6"/>
        <v/>
      </c>
      <c r="AD17" s="20" t="str">
        <f t="shared" ca="1" si="2"/>
        <v/>
      </c>
    </row>
    <row r="18" spans="1:30" ht="19.5" customHeight="1">
      <c r="A18" s="20">
        <f t="shared" si="0"/>
        <v>13</v>
      </c>
      <c r="B18" s="70"/>
      <c r="C18" s="71"/>
      <c r="D18" s="72"/>
      <c r="E18" s="72"/>
      <c r="F18" s="73"/>
      <c r="G18" s="74" t="s">
        <v>85</v>
      </c>
      <c r="H18" s="75" t="str">
        <f t="shared" ref="H18:H30" si="7">IF(J18="","",クラブ番号*1000+A18)</f>
        <v/>
      </c>
      <c r="I18" s="76" t="s">
        <v>86</v>
      </c>
      <c r="J18" s="77"/>
      <c r="K18" s="78"/>
      <c r="L18" s="79"/>
      <c r="M18" s="80"/>
      <c r="N18" s="81"/>
      <c r="O18" s="81"/>
      <c r="P18" s="81"/>
      <c r="Q18" s="81"/>
      <c r="R18" s="82"/>
      <c r="S18" s="83"/>
      <c r="T18" s="84"/>
      <c r="U18" s="84"/>
      <c r="V18" s="85"/>
      <c r="W18" s="86"/>
      <c r="X18" s="20"/>
      <c r="Y18" s="24" t="str">
        <f t="shared" ca="1" si="3"/>
        <v/>
      </c>
      <c r="Z18" s="40" t="str">
        <f t="shared" si="4"/>
        <v/>
      </c>
      <c r="AA18" s="40" t="str">
        <f t="shared" si="5"/>
        <v/>
      </c>
      <c r="AB18" s="177" t="str">
        <f t="shared" si="6"/>
        <v/>
      </c>
      <c r="AC18" s="177" t="str">
        <f t="shared" si="6"/>
        <v/>
      </c>
      <c r="AD18" s="20" t="str">
        <f t="shared" ca="1" si="2"/>
        <v/>
      </c>
    </row>
    <row r="19" spans="1:30" ht="19.5" customHeight="1">
      <c r="A19" s="20">
        <f t="shared" si="0"/>
        <v>14</v>
      </c>
      <c r="B19" s="70"/>
      <c r="C19" s="71"/>
      <c r="D19" s="72"/>
      <c r="E19" s="72"/>
      <c r="F19" s="73"/>
      <c r="G19" s="74" t="s">
        <v>85</v>
      </c>
      <c r="H19" s="75" t="str">
        <f t="shared" si="7"/>
        <v/>
      </c>
      <c r="I19" s="76" t="s">
        <v>86</v>
      </c>
      <c r="J19" s="77"/>
      <c r="K19" s="78"/>
      <c r="L19" s="79"/>
      <c r="M19" s="80"/>
      <c r="N19" s="81"/>
      <c r="O19" s="81"/>
      <c r="P19" s="81"/>
      <c r="Q19" s="81"/>
      <c r="R19" s="82"/>
      <c r="S19" s="83"/>
      <c r="T19" s="84"/>
      <c r="U19" s="84"/>
      <c r="V19" s="85"/>
      <c r="W19" s="86"/>
      <c r="X19" s="20"/>
      <c r="Y19" s="24" t="str">
        <f t="shared" ca="1" si="3"/>
        <v/>
      </c>
      <c r="Z19" s="40" t="str">
        <f t="shared" si="4"/>
        <v/>
      </c>
      <c r="AA19" s="40" t="str">
        <f t="shared" si="5"/>
        <v/>
      </c>
      <c r="AB19" s="177" t="str">
        <f t="shared" si="6"/>
        <v/>
      </c>
      <c r="AC19" s="177" t="str">
        <f t="shared" si="6"/>
        <v/>
      </c>
      <c r="AD19" s="20" t="str">
        <f t="shared" ca="1" si="2"/>
        <v/>
      </c>
    </row>
    <row r="20" spans="1:30" ht="19.5" customHeight="1">
      <c r="A20" s="20">
        <f t="shared" si="0"/>
        <v>15</v>
      </c>
      <c r="B20" s="70"/>
      <c r="C20" s="71"/>
      <c r="D20" s="72"/>
      <c r="E20" s="72"/>
      <c r="F20" s="73"/>
      <c r="G20" s="74" t="s">
        <v>85</v>
      </c>
      <c r="H20" s="75" t="str">
        <f t="shared" si="7"/>
        <v/>
      </c>
      <c r="I20" s="76" t="s">
        <v>86</v>
      </c>
      <c r="J20" s="77"/>
      <c r="K20" s="78"/>
      <c r="L20" s="79"/>
      <c r="M20" s="80"/>
      <c r="N20" s="81"/>
      <c r="O20" s="81"/>
      <c r="P20" s="81"/>
      <c r="Q20" s="81"/>
      <c r="R20" s="82"/>
      <c r="S20" s="83"/>
      <c r="T20" s="84"/>
      <c r="U20" s="84"/>
      <c r="V20" s="85"/>
      <c r="W20" s="86"/>
      <c r="X20" s="20"/>
      <c r="Y20" s="24" t="str">
        <f t="shared" ca="1" si="3"/>
        <v/>
      </c>
      <c r="Z20" s="40" t="str">
        <f t="shared" si="4"/>
        <v/>
      </c>
      <c r="AA20" s="40" t="str">
        <f t="shared" si="5"/>
        <v/>
      </c>
      <c r="AB20" s="177" t="str">
        <f t="shared" si="6"/>
        <v/>
      </c>
      <c r="AC20" s="177" t="str">
        <f t="shared" si="6"/>
        <v/>
      </c>
      <c r="AD20" s="20" t="str">
        <f t="shared" ca="1" si="2"/>
        <v/>
      </c>
    </row>
    <row r="21" spans="1:30" ht="19.5" customHeight="1">
      <c r="A21" s="20">
        <f t="shared" si="0"/>
        <v>16</v>
      </c>
      <c r="B21" s="70"/>
      <c r="C21" s="71" t="s">
        <v>87</v>
      </c>
      <c r="D21" s="72" t="s">
        <v>87</v>
      </c>
      <c r="E21" s="72" t="s">
        <v>87</v>
      </c>
      <c r="F21" s="73" t="s">
        <v>87</v>
      </c>
      <c r="G21" s="74" t="s">
        <v>85</v>
      </c>
      <c r="H21" s="75" t="str">
        <f t="shared" si="7"/>
        <v/>
      </c>
      <c r="I21" s="76" t="s">
        <v>86</v>
      </c>
      <c r="J21" s="77"/>
      <c r="K21" s="78"/>
      <c r="L21" s="79"/>
      <c r="M21" s="80"/>
      <c r="N21" s="81"/>
      <c r="O21" s="81"/>
      <c r="P21" s="81"/>
      <c r="Q21" s="81"/>
      <c r="R21" s="82"/>
      <c r="S21" s="83"/>
      <c r="T21" s="84"/>
      <c r="U21" s="84"/>
      <c r="V21" s="85"/>
      <c r="W21" s="86"/>
      <c r="X21" s="20"/>
      <c r="Y21" s="24" t="str">
        <f t="shared" ca="1" si="3"/>
        <v/>
      </c>
      <c r="Z21" s="40" t="str">
        <f t="shared" si="4"/>
        <v/>
      </c>
      <c r="AA21" s="40" t="str">
        <f t="shared" si="5"/>
        <v/>
      </c>
      <c r="AB21" s="177" t="str">
        <f t="shared" si="6"/>
        <v/>
      </c>
      <c r="AC21" s="177" t="str">
        <f t="shared" si="6"/>
        <v/>
      </c>
      <c r="AD21" s="20" t="str">
        <f t="shared" ca="1" si="2"/>
        <v/>
      </c>
    </row>
    <row r="22" spans="1:30" ht="19.5" customHeight="1">
      <c r="A22" s="20">
        <f t="shared" si="0"/>
        <v>17</v>
      </c>
      <c r="B22" s="70"/>
      <c r="C22" s="71" t="s">
        <v>87</v>
      </c>
      <c r="D22" s="72" t="s">
        <v>87</v>
      </c>
      <c r="E22" s="72" t="s">
        <v>87</v>
      </c>
      <c r="F22" s="73" t="s">
        <v>87</v>
      </c>
      <c r="G22" s="74" t="s">
        <v>85</v>
      </c>
      <c r="H22" s="75" t="str">
        <f t="shared" si="7"/>
        <v/>
      </c>
      <c r="I22" s="76" t="s">
        <v>86</v>
      </c>
      <c r="J22" s="77"/>
      <c r="K22" s="87" t="s">
        <v>87</v>
      </c>
      <c r="L22" s="79" t="s">
        <v>87</v>
      </c>
      <c r="M22" s="80" t="s">
        <v>87</v>
      </c>
      <c r="N22" s="81" t="s">
        <v>87</v>
      </c>
      <c r="O22" s="81"/>
      <c r="P22" s="81"/>
      <c r="Q22" s="81"/>
      <c r="R22" s="82" t="s">
        <v>87</v>
      </c>
      <c r="S22" s="83" t="s">
        <v>87</v>
      </c>
      <c r="T22" s="84" t="s">
        <v>87</v>
      </c>
      <c r="U22" s="84" t="s">
        <v>87</v>
      </c>
      <c r="V22" s="85" t="s">
        <v>87</v>
      </c>
      <c r="W22" s="86" t="s">
        <v>87</v>
      </c>
      <c r="X22" s="20"/>
      <c r="Y22" s="24" t="str">
        <f t="shared" ca="1" si="3"/>
        <v/>
      </c>
      <c r="Z22" s="40" t="str">
        <f t="shared" si="4"/>
        <v/>
      </c>
      <c r="AA22" s="40" t="str">
        <f t="shared" si="5"/>
        <v/>
      </c>
      <c r="AB22" s="177" t="str">
        <f t="shared" si="6"/>
        <v/>
      </c>
      <c r="AC22" s="177" t="str">
        <f t="shared" si="6"/>
        <v/>
      </c>
      <c r="AD22" s="20" t="str">
        <f t="shared" ca="1" si="2"/>
        <v/>
      </c>
    </row>
    <row r="23" spans="1:30" ht="19.5" customHeight="1">
      <c r="A23" s="20">
        <f t="shared" si="0"/>
        <v>18</v>
      </c>
      <c r="B23" s="70"/>
      <c r="C23" s="71" t="s">
        <v>87</v>
      </c>
      <c r="D23" s="72" t="s">
        <v>87</v>
      </c>
      <c r="E23" s="72" t="s">
        <v>87</v>
      </c>
      <c r="F23" s="73" t="s">
        <v>87</v>
      </c>
      <c r="G23" s="74" t="s">
        <v>85</v>
      </c>
      <c r="H23" s="75" t="str">
        <f t="shared" si="7"/>
        <v/>
      </c>
      <c r="I23" s="76" t="s">
        <v>86</v>
      </c>
      <c r="J23" s="80" t="s">
        <v>87</v>
      </c>
      <c r="K23" s="87" t="s">
        <v>87</v>
      </c>
      <c r="L23" s="79" t="s">
        <v>87</v>
      </c>
      <c r="M23" s="80" t="s">
        <v>87</v>
      </c>
      <c r="N23" s="81" t="s">
        <v>87</v>
      </c>
      <c r="O23" s="81"/>
      <c r="P23" s="81"/>
      <c r="Q23" s="81"/>
      <c r="R23" s="82" t="s">
        <v>87</v>
      </c>
      <c r="S23" s="83" t="s">
        <v>87</v>
      </c>
      <c r="T23" s="84" t="s">
        <v>87</v>
      </c>
      <c r="U23" s="84" t="s">
        <v>87</v>
      </c>
      <c r="V23" s="85" t="s">
        <v>87</v>
      </c>
      <c r="W23" s="86" t="s">
        <v>87</v>
      </c>
      <c r="X23" s="20"/>
      <c r="Y23" s="24" t="str">
        <f t="shared" ca="1" si="3"/>
        <v/>
      </c>
      <c r="Z23" s="40" t="str">
        <f t="shared" si="4"/>
        <v/>
      </c>
      <c r="AA23" s="40" t="str">
        <f t="shared" si="5"/>
        <v/>
      </c>
      <c r="AB23" s="177" t="str">
        <f t="shared" si="6"/>
        <v/>
      </c>
      <c r="AC23" s="177" t="str">
        <f t="shared" si="6"/>
        <v/>
      </c>
      <c r="AD23" s="20" t="str">
        <f t="shared" ca="1" si="2"/>
        <v/>
      </c>
    </row>
    <row r="24" spans="1:30" ht="19.5" customHeight="1">
      <c r="A24" s="20">
        <f t="shared" si="0"/>
        <v>19</v>
      </c>
      <c r="B24" s="70"/>
      <c r="C24" s="71" t="s">
        <v>87</v>
      </c>
      <c r="D24" s="72" t="s">
        <v>87</v>
      </c>
      <c r="E24" s="72" t="s">
        <v>87</v>
      </c>
      <c r="F24" s="73" t="s">
        <v>87</v>
      </c>
      <c r="G24" s="74" t="s">
        <v>85</v>
      </c>
      <c r="H24" s="75" t="str">
        <f t="shared" si="7"/>
        <v/>
      </c>
      <c r="I24" s="76" t="s">
        <v>86</v>
      </c>
      <c r="J24" s="80" t="s">
        <v>87</v>
      </c>
      <c r="K24" s="87" t="s">
        <v>87</v>
      </c>
      <c r="L24" s="79" t="s">
        <v>87</v>
      </c>
      <c r="M24" s="80" t="s">
        <v>87</v>
      </c>
      <c r="N24" s="81" t="s">
        <v>87</v>
      </c>
      <c r="O24" s="81"/>
      <c r="P24" s="81"/>
      <c r="Q24" s="81"/>
      <c r="R24" s="82" t="s">
        <v>87</v>
      </c>
      <c r="S24" s="83" t="s">
        <v>87</v>
      </c>
      <c r="T24" s="84" t="s">
        <v>87</v>
      </c>
      <c r="U24" s="84" t="s">
        <v>87</v>
      </c>
      <c r="V24" s="85" t="s">
        <v>87</v>
      </c>
      <c r="W24" s="86" t="s">
        <v>87</v>
      </c>
      <c r="X24" s="20"/>
      <c r="Y24" s="24" t="str">
        <f t="shared" ca="1" si="3"/>
        <v/>
      </c>
      <c r="Z24" s="40" t="str">
        <f t="shared" si="4"/>
        <v/>
      </c>
      <c r="AA24" s="40" t="str">
        <f t="shared" si="5"/>
        <v/>
      </c>
      <c r="AB24" s="177" t="str">
        <f t="shared" si="6"/>
        <v/>
      </c>
      <c r="AC24" s="177" t="str">
        <f t="shared" si="6"/>
        <v/>
      </c>
      <c r="AD24" s="20" t="str">
        <f t="shared" ca="1" si="2"/>
        <v/>
      </c>
    </row>
    <row r="25" spans="1:30" ht="19.5" customHeight="1">
      <c r="A25" s="20">
        <f t="shared" si="0"/>
        <v>20</v>
      </c>
      <c r="B25" s="70"/>
      <c r="C25" s="71" t="s">
        <v>87</v>
      </c>
      <c r="D25" s="72" t="s">
        <v>87</v>
      </c>
      <c r="E25" s="72" t="s">
        <v>87</v>
      </c>
      <c r="F25" s="73" t="s">
        <v>87</v>
      </c>
      <c r="G25" s="74" t="s">
        <v>85</v>
      </c>
      <c r="H25" s="75" t="str">
        <f t="shared" si="7"/>
        <v/>
      </c>
      <c r="I25" s="76" t="s">
        <v>86</v>
      </c>
      <c r="J25" s="80" t="s">
        <v>87</v>
      </c>
      <c r="K25" s="87" t="s">
        <v>87</v>
      </c>
      <c r="L25" s="79" t="s">
        <v>87</v>
      </c>
      <c r="M25" s="80" t="s">
        <v>87</v>
      </c>
      <c r="N25" s="81" t="s">
        <v>87</v>
      </c>
      <c r="O25" s="81"/>
      <c r="P25" s="81"/>
      <c r="Q25" s="81"/>
      <c r="R25" s="82" t="s">
        <v>87</v>
      </c>
      <c r="S25" s="83" t="s">
        <v>87</v>
      </c>
      <c r="T25" s="84" t="s">
        <v>87</v>
      </c>
      <c r="U25" s="84" t="s">
        <v>87</v>
      </c>
      <c r="V25" s="85" t="s">
        <v>87</v>
      </c>
      <c r="W25" s="86" t="s">
        <v>87</v>
      </c>
      <c r="X25" s="20"/>
      <c r="Y25" s="24" t="str">
        <f t="shared" ca="1" si="3"/>
        <v/>
      </c>
      <c r="Z25" s="40" t="str">
        <f t="shared" si="4"/>
        <v/>
      </c>
      <c r="AA25" s="40" t="str">
        <f t="shared" si="5"/>
        <v/>
      </c>
      <c r="AB25" s="177" t="str">
        <f t="shared" si="6"/>
        <v/>
      </c>
      <c r="AC25" s="177" t="str">
        <f t="shared" si="6"/>
        <v/>
      </c>
      <c r="AD25" s="20" t="str">
        <f t="shared" ca="1" si="2"/>
        <v/>
      </c>
    </row>
    <row r="26" spans="1:30" ht="19.5" customHeight="1">
      <c r="A26" s="20">
        <f t="shared" si="0"/>
        <v>21</v>
      </c>
      <c r="B26" s="70"/>
      <c r="C26" s="71" t="s">
        <v>87</v>
      </c>
      <c r="D26" s="72" t="s">
        <v>87</v>
      </c>
      <c r="E26" s="72" t="s">
        <v>87</v>
      </c>
      <c r="F26" s="73" t="s">
        <v>87</v>
      </c>
      <c r="G26" s="74" t="s">
        <v>85</v>
      </c>
      <c r="H26" s="75" t="str">
        <f t="shared" si="7"/>
        <v/>
      </c>
      <c r="I26" s="76" t="s">
        <v>86</v>
      </c>
      <c r="J26" s="80" t="s">
        <v>87</v>
      </c>
      <c r="K26" s="87" t="s">
        <v>87</v>
      </c>
      <c r="L26" s="79" t="s">
        <v>87</v>
      </c>
      <c r="M26" s="80" t="s">
        <v>87</v>
      </c>
      <c r="N26" s="81" t="s">
        <v>87</v>
      </c>
      <c r="O26" s="81"/>
      <c r="P26" s="81"/>
      <c r="Q26" s="81"/>
      <c r="R26" s="82" t="s">
        <v>87</v>
      </c>
      <c r="S26" s="83" t="s">
        <v>87</v>
      </c>
      <c r="T26" s="84" t="s">
        <v>87</v>
      </c>
      <c r="U26" s="84" t="s">
        <v>87</v>
      </c>
      <c r="V26" s="85" t="s">
        <v>87</v>
      </c>
      <c r="W26" s="86" t="s">
        <v>87</v>
      </c>
      <c r="X26" s="20"/>
      <c r="Y26" s="24" t="str">
        <f t="shared" ca="1" si="3"/>
        <v/>
      </c>
      <c r="Z26" s="40" t="str">
        <f t="shared" si="4"/>
        <v/>
      </c>
      <c r="AA26" s="40" t="str">
        <f t="shared" si="5"/>
        <v/>
      </c>
      <c r="AB26" s="177" t="str">
        <f t="shared" si="6"/>
        <v/>
      </c>
      <c r="AC26" s="177" t="str">
        <f t="shared" si="6"/>
        <v/>
      </c>
      <c r="AD26" s="20" t="str">
        <f t="shared" ca="1" si="2"/>
        <v/>
      </c>
    </row>
    <row r="27" spans="1:30" ht="19.5" customHeight="1">
      <c r="A27" s="20">
        <f t="shared" si="0"/>
        <v>22</v>
      </c>
      <c r="B27" s="70"/>
      <c r="C27" s="71" t="s">
        <v>87</v>
      </c>
      <c r="D27" s="72" t="s">
        <v>87</v>
      </c>
      <c r="E27" s="72" t="s">
        <v>87</v>
      </c>
      <c r="F27" s="73" t="s">
        <v>87</v>
      </c>
      <c r="G27" s="74" t="s">
        <v>85</v>
      </c>
      <c r="H27" s="75" t="str">
        <f t="shared" si="7"/>
        <v/>
      </c>
      <c r="I27" s="76" t="s">
        <v>86</v>
      </c>
      <c r="J27" s="80" t="s">
        <v>87</v>
      </c>
      <c r="K27" s="87" t="s">
        <v>87</v>
      </c>
      <c r="L27" s="79" t="s">
        <v>87</v>
      </c>
      <c r="M27" s="80" t="s">
        <v>87</v>
      </c>
      <c r="N27" s="81" t="s">
        <v>87</v>
      </c>
      <c r="O27" s="81"/>
      <c r="P27" s="81"/>
      <c r="Q27" s="81"/>
      <c r="R27" s="82" t="s">
        <v>87</v>
      </c>
      <c r="S27" s="83" t="s">
        <v>87</v>
      </c>
      <c r="T27" s="84" t="s">
        <v>87</v>
      </c>
      <c r="U27" s="84" t="s">
        <v>87</v>
      </c>
      <c r="V27" s="85" t="s">
        <v>87</v>
      </c>
      <c r="W27" s="86" t="s">
        <v>87</v>
      </c>
      <c r="X27" s="20"/>
      <c r="Y27" s="24" t="str">
        <f t="shared" ca="1" si="3"/>
        <v/>
      </c>
      <c r="Z27" s="40" t="str">
        <f t="shared" si="4"/>
        <v/>
      </c>
      <c r="AA27" s="40" t="str">
        <f t="shared" si="5"/>
        <v/>
      </c>
      <c r="AB27" s="177" t="str">
        <f t="shared" si="6"/>
        <v/>
      </c>
      <c r="AC27" s="177" t="str">
        <f t="shared" si="6"/>
        <v/>
      </c>
      <c r="AD27" s="20" t="str">
        <f t="shared" ca="1" si="2"/>
        <v/>
      </c>
    </row>
    <row r="28" spans="1:30" ht="19.5" customHeight="1">
      <c r="A28" s="20">
        <f t="shared" si="0"/>
        <v>23</v>
      </c>
      <c r="B28" s="70"/>
      <c r="C28" s="71" t="s">
        <v>87</v>
      </c>
      <c r="D28" s="72" t="s">
        <v>87</v>
      </c>
      <c r="E28" s="72" t="s">
        <v>87</v>
      </c>
      <c r="F28" s="73" t="s">
        <v>87</v>
      </c>
      <c r="G28" s="74" t="s">
        <v>85</v>
      </c>
      <c r="H28" s="75" t="str">
        <f t="shared" si="7"/>
        <v/>
      </c>
      <c r="I28" s="76" t="s">
        <v>86</v>
      </c>
      <c r="J28" s="80" t="s">
        <v>87</v>
      </c>
      <c r="K28" s="87" t="s">
        <v>87</v>
      </c>
      <c r="L28" s="79" t="s">
        <v>87</v>
      </c>
      <c r="M28" s="80" t="s">
        <v>87</v>
      </c>
      <c r="N28" s="81" t="s">
        <v>87</v>
      </c>
      <c r="O28" s="81"/>
      <c r="P28" s="81"/>
      <c r="Q28" s="81"/>
      <c r="R28" s="82" t="s">
        <v>87</v>
      </c>
      <c r="S28" s="83" t="s">
        <v>87</v>
      </c>
      <c r="T28" s="84" t="s">
        <v>87</v>
      </c>
      <c r="U28" s="84" t="s">
        <v>87</v>
      </c>
      <c r="V28" s="85" t="s">
        <v>87</v>
      </c>
      <c r="W28" s="86" t="s">
        <v>87</v>
      </c>
      <c r="X28" s="20"/>
      <c r="Y28" s="24" t="str">
        <f t="shared" ca="1" si="3"/>
        <v/>
      </c>
      <c r="Z28" s="40" t="str">
        <f t="shared" si="4"/>
        <v/>
      </c>
      <c r="AA28" s="40" t="str">
        <f t="shared" si="5"/>
        <v/>
      </c>
      <c r="AB28" s="177" t="str">
        <f t="shared" si="6"/>
        <v/>
      </c>
      <c r="AC28" s="177" t="str">
        <f t="shared" si="6"/>
        <v/>
      </c>
      <c r="AD28" s="20" t="str">
        <f t="shared" ca="1" si="2"/>
        <v/>
      </c>
    </row>
    <row r="29" spans="1:30" ht="19.5" customHeight="1">
      <c r="A29" s="20">
        <f t="shared" si="0"/>
        <v>24</v>
      </c>
      <c r="B29" s="70"/>
      <c r="C29" s="71" t="s">
        <v>87</v>
      </c>
      <c r="D29" s="72" t="s">
        <v>87</v>
      </c>
      <c r="E29" s="72" t="s">
        <v>87</v>
      </c>
      <c r="F29" s="73" t="s">
        <v>87</v>
      </c>
      <c r="G29" s="74" t="s">
        <v>85</v>
      </c>
      <c r="H29" s="75" t="str">
        <f t="shared" si="7"/>
        <v/>
      </c>
      <c r="I29" s="76" t="s">
        <v>86</v>
      </c>
      <c r="J29" s="80" t="s">
        <v>87</v>
      </c>
      <c r="K29" s="87" t="s">
        <v>87</v>
      </c>
      <c r="L29" s="79" t="s">
        <v>87</v>
      </c>
      <c r="M29" s="80" t="s">
        <v>87</v>
      </c>
      <c r="N29" s="81" t="s">
        <v>87</v>
      </c>
      <c r="O29" s="81"/>
      <c r="P29" s="81"/>
      <c r="Q29" s="81"/>
      <c r="R29" s="82" t="s">
        <v>87</v>
      </c>
      <c r="S29" s="83" t="s">
        <v>87</v>
      </c>
      <c r="T29" s="84" t="s">
        <v>87</v>
      </c>
      <c r="U29" s="84" t="s">
        <v>87</v>
      </c>
      <c r="V29" s="85" t="s">
        <v>87</v>
      </c>
      <c r="W29" s="86" t="s">
        <v>87</v>
      </c>
      <c r="X29" s="20"/>
      <c r="Y29" s="24" t="str">
        <f t="shared" ca="1" si="3"/>
        <v/>
      </c>
      <c r="Z29" s="40" t="str">
        <f t="shared" si="4"/>
        <v/>
      </c>
      <c r="AA29" s="40" t="str">
        <f t="shared" si="5"/>
        <v/>
      </c>
      <c r="AB29" s="177" t="str">
        <f t="shared" si="6"/>
        <v/>
      </c>
      <c r="AC29" s="177" t="str">
        <f t="shared" si="6"/>
        <v/>
      </c>
      <c r="AD29" s="20" t="str">
        <f t="shared" ca="1" si="2"/>
        <v/>
      </c>
    </row>
    <row r="30" spans="1:30" ht="19.5" customHeight="1" thickBot="1">
      <c r="A30" s="20">
        <f t="shared" si="0"/>
        <v>25</v>
      </c>
      <c r="B30" s="70"/>
      <c r="C30" s="88" t="s">
        <v>87</v>
      </c>
      <c r="D30" s="89" t="s">
        <v>87</v>
      </c>
      <c r="E30" s="89" t="s">
        <v>87</v>
      </c>
      <c r="F30" s="90" t="s">
        <v>87</v>
      </c>
      <c r="G30" s="91" t="s">
        <v>85</v>
      </c>
      <c r="H30" s="75" t="str">
        <f t="shared" si="7"/>
        <v/>
      </c>
      <c r="I30" s="92" t="s">
        <v>86</v>
      </c>
      <c r="J30" s="93" t="s">
        <v>87</v>
      </c>
      <c r="K30" s="94" t="s">
        <v>87</v>
      </c>
      <c r="L30" s="95" t="s">
        <v>87</v>
      </c>
      <c r="M30" s="93" t="s">
        <v>87</v>
      </c>
      <c r="N30" s="96" t="s">
        <v>87</v>
      </c>
      <c r="O30" s="96"/>
      <c r="P30" s="96"/>
      <c r="Q30" s="96"/>
      <c r="R30" s="97" t="s">
        <v>87</v>
      </c>
      <c r="S30" s="98" t="s">
        <v>87</v>
      </c>
      <c r="T30" s="97" t="s">
        <v>87</v>
      </c>
      <c r="U30" s="99" t="s">
        <v>87</v>
      </c>
      <c r="V30" s="100" t="s">
        <v>87</v>
      </c>
      <c r="W30" s="101" t="s">
        <v>87</v>
      </c>
      <c r="X30" s="20"/>
      <c r="Y30" s="24" t="str">
        <f t="shared" ca="1" si="3"/>
        <v/>
      </c>
      <c r="Z30" s="40" t="str">
        <f t="shared" si="4"/>
        <v/>
      </c>
      <c r="AA30" s="40" t="str">
        <f t="shared" si="5"/>
        <v/>
      </c>
      <c r="AB30" s="177" t="str">
        <f t="shared" si="6"/>
        <v/>
      </c>
      <c r="AC30" s="177" t="str">
        <f t="shared" si="6"/>
        <v/>
      </c>
      <c r="AD30" s="20" t="str">
        <f t="shared" ca="1" si="2"/>
        <v/>
      </c>
    </row>
    <row r="31" spans="1:30" ht="14.25" customHeight="1" thickBot="1">
      <c r="A31" s="102" t="s">
        <v>88</v>
      </c>
      <c r="B31" s="103">
        <f>COUNTIF(B6:B30,"日バ申請")</f>
        <v>0</v>
      </c>
      <c r="C31" s="104">
        <f>COUNTIF(C6:C30,"A")</f>
        <v>0</v>
      </c>
      <c r="D31" s="104">
        <f>COUNTIF(D6:D30,"B")</f>
        <v>0</v>
      </c>
      <c r="E31" s="104">
        <f>COUNTIF(E6:E30,"C")</f>
        <v>0</v>
      </c>
      <c r="F31" s="104">
        <f>COUNTIF(F6:F30,"D")</f>
        <v>0</v>
      </c>
      <c r="G31" s="105"/>
      <c r="H31" s="106">
        <f>MAX(A5:A31)-COUNTIF(H6:H30,"")</f>
        <v>0</v>
      </c>
      <c r="I31" s="107"/>
      <c r="J31" s="108"/>
      <c r="K31" s="109"/>
      <c r="L31" s="110"/>
      <c r="M31" s="110"/>
      <c r="N31" s="110"/>
      <c r="O31" s="108"/>
      <c r="P31" s="111"/>
      <c r="Q31" s="111"/>
      <c r="R31" s="112" t="s">
        <v>89</v>
      </c>
      <c r="S31" s="111"/>
      <c r="T31" s="111"/>
      <c r="U31" s="113"/>
      <c r="V31" s="114"/>
      <c r="W31" s="114"/>
      <c r="X31" s="20"/>
    </row>
    <row r="32" spans="1:30" ht="16.5" customHeight="1">
      <c r="B32" s="115" t="s">
        <v>90</v>
      </c>
      <c r="H32" s="24"/>
      <c r="M32" s="54"/>
      <c r="N32" s="54"/>
      <c r="V32" s="116" t="s">
        <v>91</v>
      </c>
      <c r="W32" s="117"/>
      <c r="X32" s="27" t="s">
        <v>8</v>
      </c>
    </row>
    <row r="33" spans="2:25" ht="21" customHeight="1">
      <c r="B33" s="118" t="s">
        <v>92</v>
      </c>
      <c r="G33" s="54"/>
      <c r="H33" s="119"/>
      <c r="I33" s="120"/>
      <c r="J33" s="28"/>
      <c r="K33" s="28"/>
      <c r="L33" s="24"/>
      <c r="P33" s="121" t="s">
        <v>93</v>
      </c>
      <c r="Q33" s="122"/>
      <c r="R33" s="123" t="s">
        <v>94</v>
      </c>
      <c r="S33" s="124"/>
      <c r="T33" s="124"/>
      <c r="U33" s="125" t="s">
        <v>95</v>
      </c>
      <c r="V33" s="126" t="s" ph="1">
        <v>96</v>
      </c>
      <c r="W33" s="127"/>
    </row>
    <row r="34" spans="2:25" ht="16.5" customHeight="1">
      <c r="B34" s="128" t="s">
        <v>97</v>
      </c>
      <c r="C34" s="129"/>
      <c r="D34" s="129"/>
      <c r="E34" s="129"/>
      <c r="F34" s="129"/>
      <c r="G34" s="130"/>
      <c r="H34" s="131"/>
      <c r="I34" s="132"/>
      <c r="J34" s="133"/>
      <c r="K34" s="133"/>
      <c r="L34" s="134"/>
      <c r="M34" s="134"/>
      <c r="N34" s="134"/>
      <c r="O34" s="135"/>
      <c r="P34" s="135"/>
      <c r="Q34" s="136" t="s">
        <v>98</v>
      </c>
      <c r="R34" s="74"/>
      <c r="S34" s="74"/>
      <c r="T34" s="74"/>
      <c r="U34" s="137"/>
      <c r="V34" s="138" t="s">
        <v>99</v>
      </c>
      <c r="W34" s="139" t="s">
        <v>100</v>
      </c>
    </row>
    <row r="35" spans="2:25" ht="15.75" customHeight="1">
      <c r="B35" s="140" t="s">
        <v>101</v>
      </c>
      <c r="C35" s="141"/>
      <c r="D35" s="141"/>
      <c r="E35" s="141"/>
      <c r="F35" s="141"/>
      <c r="G35" s="142"/>
      <c r="H35" s="143"/>
      <c r="I35" s="144"/>
      <c r="J35" s="145"/>
      <c r="K35" s="145"/>
      <c r="L35" s="146"/>
      <c r="M35" s="146"/>
      <c r="N35" s="146"/>
      <c r="O35" s="135"/>
      <c r="P35" s="147" t="s">
        <v>102</v>
      </c>
      <c r="Q35" s="148"/>
      <c r="R35" s="148"/>
      <c r="S35" s="148"/>
      <c r="U35" s="24"/>
      <c r="V35" s="149"/>
      <c r="W35" s="148"/>
    </row>
    <row r="36" spans="2:25" ht="15.75" customHeight="1">
      <c r="B36" s="150" t="s">
        <v>103</v>
      </c>
      <c r="G36" s="54"/>
      <c r="H36" s="119"/>
      <c r="I36" s="120"/>
      <c r="J36" s="28"/>
      <c r="K36" s="28"/>
      <c r="L36" s="39"/>
      <c r="M36" s="39"/>
      <c r="N36" s="39"/>
      <c r="P36" s="39"/>
    </row>
    <row r="37" spans="2:25" ht="15.75" customHeight="1">
      <c r="C37" s="151" t="s">
        <v>104</v>
      </c>
      <c r="D37" s="152"/>
      <c r="E37" s="152"/>
      <c r="F37" s="152"/>
      <c r="G37" s="152"/>
      <c r="H37" s="152"/>
      <c r="I37" s="152"/>
      <c r="J37" s="153"/>
      <c r="K37" s="135"/>
      <c r="L37" s="154" t="s">
        <v>105</v>
      </c>
      <c r="M37" s="152"/>
      <c r="N37" s="155"/>
      <c r="O37" s="152"/>
      <c r="P37" s="152"/>
      <c r="Q37" s="135"/>
      <c r="R37" s="135"/>
      <c r="S37" s="135"/>
      <c r="W37" s="24"/>
    </row>
    <row r="38" spans="2:25" ht="13.5" customHeight="1">
      <c r="H38" s="24"/>
      <c r="S38" s="39"/>
      <c r="W38" s="24"/>
    </row>
    <row r="39" spans="2:25" ht="13.5" customHeight="1">
      <c r="H39" s="24"/>
      <c r="U39" s="39">
        <v>14</v>
      </c>
      <c r="V39" s="24">
        <v>15</v>
      </c>
      <c r="W39" s="39">
        <v>16</v>
      </c>
      <c r="X39" s="24">
        <v>17</v>
      </c>
      <c r="Y39" s="24">
        <v>18</v>
      </c>
    </row>
    <row r="40" spans="2:25" ht="13.5" customHeight="1">
      <c r="H40" s="24"/>
    </row>
    <row r="41" spans="2:25" ht="13.5">
      <c r="H41" s="156"/>
    </row>
    <row r="45" spans="2:25" ht="21.75">
      <c r="U45" s="39" ph="1"/>
    </row>
    <row r="48" spans="2:25" ht="21.75">
      <c r="Q48" s="24" ph="1"/>
    </row>
    <row r="49" spans="17:17" ht="21.75">
      <c r="Q49" s="24" ph="1"/>
    </row>
    <row r="50" spans="17:17" ht="21.75">
      <c r="Q50" s="24" ph="1"/>
    </row>
    <row r="51" spans="17:17" ht="21.75">
      <c r="Q51" s="24" ph="1"/>
    </row>
  </sheetData>
  <sheetProtection sheet="1" objects="1" scenarios="1" formatCells="0" selectLockedCells="1"/>
  <mergeCells count="8">
    <mergeCell ref="R4:U4"/>
    <mergeCell ref="V4:X4"/>
    <mergeCell ref="P1:Q1"/>
    <mergeCell ref="B2:G2"/>
    <mergeCell ref="H2:I2"/>
    <mergeCell ref="J2:K2"/>
    <mergeCell ref="B3:H3"/>
    <mergeCell ref="R3:U3"/>
  </mergeCells>
  <phoneticPr fontId="3"/>
  <dataValidations count="7">
    <dataValidation imeMode="hiragana" allowBlank="1" showInputMessage="1" showErrorMessage="1" sqref="J6:K30 M6:N30 T6:U30"/>
    <dataValidation type="list" allowBlank="1" showInputMessage="1" showErrorMessage="1" sqref="F6:F30">
      <formula1>$AE$1:$AE$2</formula1>
    </dataValidation>
    <dataValidation type="list" allowBlank="1" showInputMessage="1" showErrorMessage="1" sqref="B6:B30">
      <formula1>$AA$2:$AA$3</formula1>
    </dataValidation>
    <dataValidation imeMode="halfKatakana" allowBlank="1" showInputMessage="1" showErrorMessage="1" sqref="S6:S30"/>
    <dataValidation type="list" allowBlank="1" showInputMessage="1" showErrorMessage="1" sqref="C6:C30">
      <formula1>$AB$1:$AB$2</formula1>
    </dataValidation>
    <dataValidation type="list" allowBlank="1" showInputMessage="1" showErrorMessage="1" sqref="D6:D30">
      <formula1>$AC$1:$AC$2</formula1>
    </dataValidation>
    <dataValidation type="list" allowBlank="1" showInputMessage="1" showErrorMessage="1" sqref="E6:E30">
      <formula1>$AD$1:$AD$2</formula1>
    </dataValidation>
  </dataValidations>
  <pageMargins left="0.59055118110236227" right="0" top="0.39370078740157483" bottom="0" header="0" footer="0"/>
  <pageSetup paperSize="9" scale="8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E51"/>
  <sheetViews>
    <sheetView view="pageBreakPreview" zoomScaleNormal="100" zoomScaleSheetLayoutView="100" workbookViewId="0">
      <selection activeCell="J6" sqref="J6"/>
    </sheetView>
  </sheetViews>
  <sheetFormatPr defaultRowHeight="17.25"/>
  <cols>
    <col min="1" max="1" width="7" style="24" customWidth="1"/>
    <col min="2" max="2" width="8.5" style="24" customWidth="1"/>
    <col min="3" max="3" width="2.625" style="24" customWidth="1"/>
    <col min="4" max="5" width="2.75" style="24" customWidth="1"/>
    <col min="6" max="6" width="3" style="24" customWidth="1"/>
    <col min="7" max="7" width="3.375" style="24" customWidth="1"/>
    <col min="8" max="8" width="6.25" style="157" customWidth="1"/>
    <col min="9" max="9" width="3.375" style="24" customWidth="1"/>
    <col min="10" max="10" width="7.125" style="24" customWidth="1"/>
    <col min="11" max="11" width="7.25" style="24" customWidth="1"/>
    <col min="12" max="12" width="11.625" style="54" customWidth="1"/>
    <col min="13" max="17" width="9" style="24"/>
    <col min="18" max="19" width="11.25" style="24" customWidth="1"/>
    <col min="20" max="20" width="5.625" style="24" bestFit="1" customWidth="1"/>
    <col min="21" max="21" width="5.75" style="39" customWidth="1"/>
    <col min="22" max="22" width="11.375" style="24" customWidth="1"/>
    <col min="23" max="23" width="15.625" style="39" customWidth="1"/>
    <col min="24" max="24" width="3.5" style="24" customWidth="1"/>
    <col min="25" max="25" width="3.5" style="24" hidden="1" customWidth="1"/>
    <col min="26" max="26" width="2.75" style="24" hidden="1" customWidth="1"/>
    <col min="27" max="27" width="4.125" style="24" hidden="1" customWidth="1"/>
    <col min="28" max="29" width="9" style="24" hidden="1" customWidth="1"/>
    <col min="30" max="31" width="3.75" style="24" hidden="1" customWidth="1"/>
    <col min="32" max="16384" width="9" style="24"/>
  </cols>
  <sheetData>
    <row r="1" spans="1:31" ht="37.5" customHeight="1">
      <c r="A1" s="19">
        <v>1</v>
      </c>
      <c r="B1" s="20"/>
      <c r="C1" s="21" t="s">
        <v>136</v>
      </c>
      <c r="D1" s="20"/>
      <c r="E1" s="20"/>
      <c r="F1" s="20"/>
      <c r="G1" s="22"/>
      <c r="H1" s="22"/>
      <c r="I1" s="22"/>
      <c r="J1" s="23" t="s">
        <v>54</v>
      </c>
      <c r="L1" s="25"/>
      <c r="M1" s="26"/>
      <c r="O1" s="23"/>
      <c r="P1" s="287" t="s">
        <v>55</v>
      </c>
      <c r="Q1" s="287"/>
      <c r="R1" s="27"/>
      <c r="S1" s="27"/>
      <c r="T1" s="27"/>
      <c r="U1" s="28"/>
      <c r="V1" s="29" t="s">
        <v>56</v>
      </c>
      <c r="W1" s="30">
        <v>43435</v>
      </c>
      <c r="X1" s="20"/>
      <c r="Y1" s="20"/>
      <c r="Z1" s="156"/>
      <c r="AA1" s="31" t="s">
        <v>57</v>
      </c>
      <c r="AB1" s="156"/>
      <c r="AC1" s="156"/>
      <c r="AD1" s="52"/>
      <c r="AE1" s="156"/>
    </row>
    <row r="2" spans="1:31" ht="15" customHeight="1" thickBot="1">
      <c r="A2" s="32"/>
      <c r="B2" s="288" t="s">
        <v>58</v>
      </c>
      <c r="C2" s="288"/>
      <c r="D2" s="288"/>
      <c r="E2" s="288"/>
      <c r="F2" s="288"/>
      <c r="G2" s="288"/>
      <c r="H2" s="288" t="s">
        <v>106</v>
      </c>
      <c r="I2" s="288"/>
      <c r="J2" s="289" t="s">
        <v>107</v>
      </c>
      <c r="K2" s="289"/>
      <c r="L2" s="33" t="s">
        <v>108</v>
      </c>
      <c r="M2" s="34" t="s">
        <v>109</v>
      </c>
      <c r="N2" s="35"/>
      <c r="O2" s="36"/>
      <c r="P2" s="36"/>
      <c r="Q2" s="37" t="s">
        <v>63</v>
      </c>
      <c r="R2" s="27" t="s">
        <v>64</v>
      </c>
      <c r="S2" s="27"/>
      <c r="T2" s="27"/>
      <c r="U2" s="38"/>
      <c r="V2" s="39" t="s">
        <v>110</v>
      </c>
      <c r="W2" s="40" t="s">
        <v>111</v>
      </c>
      <c r="X2" s="20"/>
      <c r="Y2" s="20"/>
      <c r="Z2" s="156"/>
      <c r="AB2" s="156" t="s">
        <v>2</v>
      </c>
      <c r="AC2" s="53" t="s">
        <v>68</v>
      </c>
      <c r="AD2" s="156" t="s">
        <v>5</v>
      </c>
      <c r="AE2" s="156" t="s">
        <v>84</v>
      </c>
    </row>
    <row r="3" spans="1:31" s="52" customFormat="1" ht="25.5" customHeight="1" thickBot="1">
      <c r="A3" s="42" t="str">
        <f>IF(B3="","",クラブ番号+500)</f>
        <v/>
      </c>
      <c r="B3" s="295"/>
      <c r="C3" s="296"/>
      <c r="D3" s="296"/>
      <c r="E3" s="296"/>
      <c r="F3" s="296"/>
      <c r="G3" s="296"/>
      <c r="H3" s="296"/>
      <c r="I3" s="158" t="s">
        <v>112</v>
      </c>
      <c r="J3" s="44"/>
      <c r="K3" s="45"/>
      <c r="L3" s="46"/>
      <c r="M3" s="47"/>
      <c r="N3" s="48"/>
      <c r="O3" s="49"/>
      <c r="P3" s="49"/>
      <c r="Q3" s="49"/>
      <c r="R3" s="292"/>
      <c r="S3" s="293"/>
      <c r="T3" s="293"/>
      <c r="U3" s="294"/>
      <c r="V3" s="50"/>
      <c r="W3" s="51"/>
      <c r="Y3" s="52">
        <v>0</v>
      </c>
      <c r="Z3" s="52">
        <v>0</v>
      </c>
      <c r="AA3" s="53" t="s">
        <v>69</v>
      </c>
    </row>
    <row r="4" spans="1:31" ht="15" customHeight="1" thickBot="1">
      <c r="A4" s="20"/>
      <c r="B4" s="20"/>
      <c r="C4" s="20"/>
      <c r="D4" s="20"/>
      <c r="E4" s="20"/>
      <c r="F4" s="20"/>
      <c r="H4" s="24"/>
      <c r="O4" s="55"/>
      <c r="P4" s="55"/>
      <c r="Q4" s="56" t="s">
        <v>113</v>
      </c>
      <c r="R4" s="282"/>
      <c r="S4" s="283"/>
      <c r="T4" s="283"/>
      <c r="U4" s="284"/>
      <c r="V4" s="285" t="s">
        <v>71</v>
      </c>
      <c r="W4" s="286"/>
      <c r="X4" s="286"/>
      <c r="Y4" s="20"/>
      <c r="Z4" s="156"/>
    </row>
    <row r="5" spans="1:31" ht="22.5" customHeight="1" thickBot="1">
      <c r="A5" s="57">
        <v>0</v>
      </c>
      <c r="B5" s="58" t="s">
        <v>72</v>
      </c>
      <c r="C5" s="59" t="s">
        <v>2</v>
      </c>
      <c r="D5" s="60" t="s">
        <v>4</v>
      </c>
      <c r="E5" s="60" t="s">
        <v>5</v>
      </c>
      <c r="F5" s="61" t="s">
        <v>114</v>
      </c>
      <c r="G5" s="62"/>
      <c r="H5" s="63" t="s">
        <v>77</v>
      </c>
      <c r="I5" s="64"/>
      <c r="J5" s="65" t="s">
        <v>7</v>
      </c>
      <c r="K5" s="66" t="s">
        <v>78</v>
      </c>
      <c r="L5" s="65" t="s">
        <v>9</v>
      </c>
      <c r="M5" s="65" t="s">
        <v>79</v>
      </c>
      <c r="N5" s="63"/>
      <c r="O5" s="63"/>
      <c r="P5" s="63"/>
      <c r="Q5" s="63"/>
      <c r="R5" s="67" t="s">
        <v>80</v>
      </c>
      <c r="S5" s="67" t="s">
        <v>81</v>
      </c>
      <c r="T5" s="68" t="s">
        <v>82</v>
      </c>
      <c r="U5" s="68" t="s">
        <v>83</v>
      </c>
      <c r="V5" s="65" t="s">
        <v>1</v>
      </c>
      <c r="W5" s="69" t="s">
        <v>3</v>
      </c>
      <c r="X5" s="20"/>
      <c r="Y5" s="20"/>
      <c r="Z5" s="156"/>
      <c r="AB5" s="41" t="s">
        <v>65</v>
      </c>
      <c r="AC5" s="41" t="s">
        <v>66</v>
      </c>
    </row>
    <row r="6" spans="1:31" ht="19.5" customHeight="1">
      <c r="A6" s="20">
        <f t="shared" ref="A6:A30" si="0">A5+1</f>
        <v>1</v>
      </c>
      <c r="B6" s="159"/>
      <c r="C6" s="71"/>
      <c r="D6" s="72"/>
      <c r="E6" s="72"/>
      <c r="F6" s="73" t="s">
        <v>87</v>
      </c>
      <c r="G6" s="74" t="s">
        <v>85</v>
      </c>
      <c r="H6" s="160" t="str">
        <f t="shared" ref="H6:H14" si="1">IF(J6="","",クラブ番号*1000+A6+500)</f>
        <v/>
      </c>
      <c r="I6" s="76" t="s">
        <v>86</v>
      </c>
      <c r="J6" s="77"/>
      <c r="K6" s="87"/>
      <c r="L6" s="79"/>
      <c r="M6" s="80"/>
      <c r="N6" s="81"/>
      <c r="O6" s="81"/>
      <c r="P6" s="81"/>
      <c r="Q6" s="81"/>
      <c r="R6" s="161"/>
      <c r="S6" s="83"/>
      <c r="T6" s="84"/>
      <c r="U6" s="84"/>
      <c r="V6" s="85"/>
      <c r="W6" s="86"/>
      <c r="X6" s="20"/>
      <c r="Y6" s="24" t="str">
        <f ca="1">IF(AD6="","",DBCS(AD6))</f>
        <v/>
      </c>
      <c r="Z6" s="40" t="str">
        <f>IF(C6="A","A",IF(D6="B","B",IF(E6="C","C",IF(F6="D","D",""))))</f>
        <v/>
      </c>
      <c r="AA6" s="40" t="str">
        <f>IF(B6="日バ申請",$AA$1,"")</f>
        <v/>
      </c>
      <c r="AB6" s="177" t="str">
        <f>IF(J6="","",ASC(PHONETIC(J6)))</f>
        <v/>
      </c>
      <c r="AC6" s="177" t="str">
        <f>IF(K6="","",ASC(PHONETIC(K6)))</f>
        <v/>
      </c>
      <c r="AD6" s="20" t="str">
        <f t="shared" ref="AD6:AD30" ca="1" si="2">IF(L6="","",IF(TEXT(L6,"mmdd")&gt;TEXT(TODAY()+1,"mmdd"),YEAR(TODAY())-YEAR(L6)-1,YEAR(TODAY())-YEAR(L6)))</f>
        <v/>
      </c>
    </row>
    <row r="7" spans="1:31" ht="19.5" customHeight="1">
      <c r="A7" s="20">
        <f t="shared" si="0"/>
        <v>2</v>
      </c>
      <c r="B7" s="159"/>
      <c r="C7" s="71"/>
      <c r="D7" s="72"/>
      <c r="E7" s="72"/>
      <c r="F7" s="73" t="s">
        <v>87</v>
      </c>
      <c r="G7" s="74" t="s">
        <v>85</v>
      </c>
      <c r="H7" s="160" t="str">
        <f t="shared" si="1"/>
        <v/>
      </c>
      <c r="I7" s="76" t="s">
        <v>86</v>
      </c>
      <c r="J7" s="77"/>
      <c r="K7" s="87"/>
      <c r="L7" s="79"/>
      <c r="M7" s="80"/>
      <c r="N7" s="81"/>
      <c r="O7" s="81"/>
      <c r="P7" s="81"/>
      <c r="Q7" s="81"/>
      <c r="R7" s="161"/>
      <c r="S7" s="83"/>
      <c r="T7" s="84"/>
      <c r="U7" s="84"/>
      <c r="V7" s="85"/>
      <c r="W7" s="86"/>
      <c r="X7" s="20"/>
      <c r="Y7" s="24" t="str">
        <f t="shared" ref="Y7:Y30" ca="1" si="3">IF(AD7="","",DBCS(AD7))</f>
        <v/>
      </c>
      <c r="Z7" s="40" t="str">
        <f t="shared" ref="Z7:Z30" si="4">IF(C7="A","A",IF(D7="B","B",IF(E7="C","C",IF(F7="D","D",""))))</f>
        <v/>
      </c>
      <c r="AA7" s="40" t="str">
        <f t="shared" ref="AA7:AA30" si="5">IF(B7="日バ申請",$AA$1,"")</f>
        <v/>
      </c>
      <c r="AB7" s="177" t="str">
        <f t="shared" ref="AB7:AC30" si="6">IF(J7="","",ASC(PHONETIC(J7)))</f>
        <v/>
      </c>
      <c r="AC7" s="177" t="str">
        <f t="shared" si="6"/>
        <v/>
      </c>
      <c r="AD7" s="20" t="str">
        <f t="shared" ca="1" si="2"/>
        <v/>
      </c>
    </row>
    <row r="8" spans="1:31" ht="19.5" customHeight="1">
      <c r="A8" s="20">
        <f t="shared" si="0"/>
        <v>3</v>
      </c>
      <c r="B8" s="159"/>
      <c r="C8" s="71"/>
      <c r="D8" s="72"/>
      <c r="E8" s="72"/>
      <c r="F8" s="73" t="s">
        <v>87</v>
      </c>
      <c r="G8" s="74" t="s">
        <v>85</v>
      </c>
      <c r="H8" s="160" t="str">
        <f t="shared" si="1"/>
        <v/>
      </c>
      <c r="I8" s="76" t="s">
        <v>86</v>
      </c>
      <c r="J8" s="80"/>
      <c r="K8" s="87"/>
      <c r="L8" s="79"/>
      <c r="M8" s="80"/>
      <c r="N8" s="81"/>
      <c r="O8" s="81"/>
      <c r="P8" s="81"/>
      <c r="Q8" s="81"/>
      <c r="R8" s="161"/>
      <c r="S8" s="83"/>
      <c r="T8" s="84"/>
      <c r="U8" s="84"/>
      <c r="V8" s="85"/>
      <c r="W8" s="86"/>
      <c r="X8" s="20"/>
      <c r="Y8" s="24" t="str">
        <f t="shared" ca="1" si="3"/>
        <v/>
      </c>
      <c r="Z8" s="40" t="str">
        <f t="shared" si="4"/>
        <v/>
      </c>
      <c r="AA8" s="40" t="str">
        <f t="shared" si="5"/>
        <v/>
      </c>
      <c r="AB8" s="177" t="str">
        <f t="shared" si="6"/>
        <v/>
      </c>
      <c r="AC8" s="177" t="str">
        <f t="shared" si="6"/>
        <v/>
      </c>
      <c r="AD8" s="20" t="str">
        <f t="shared" ca="1" si="2"/>
        <v/>
      </c>
    </row>
    <row r="9" spans="1:31" ht="19.5" customHeight="1">
      <c r="A9" s="20">
        <f t="shared" si="0"/>
        <v>4</v>
      </c>
      <c r="B9" s="159"/>
      <c r="C9" s="71" t="s">
        <v>87</v>
      </c>
      <c r="D9" s="72" t="s">
        <v>87</v>
      </c>
      <c r="E9" s="72" t="s">
        <v>87</v>
      </c>
      <c r="F9" s="73" t="s">
        <v>87</v>
      </c>
      <c r="G9" s="74" t="s">
        <v>85</v>
      </c>
      <c r="H9" s="160" t="str">
        <f t="shared" si="1"/>
        <v/>
      </c>
      <c r="I9" s="76" t="s">
        <v>86</v>
      </c>
      <c r="J9" s="80" t="s">
        <v>87</v>
      </c>
      <c r="K9" s="87" t="s">
        <v>87</v>
      </c>
      <c r="L9" s="79" t="s">
        <v>87</v>
      </c>
      <c r="M9" s="80" t="s">
        <v>87</v>
      </c>
      <c r="N9" s="81" t="s">
        <v>87</v>
      </c>
      <c r="O9" s="81"/>
      <c r="P9" s="81"/>
      <c r="Q9" s="81"/>
      <c r="R9" s="161" t="s">
        <v>87</v>
      </c>
      <c r="S9" s="83" t="s">
        <v>87</v>
      </c>
      <c r="T9" s="84" t="s">
        <v>87</v>
      </c>
      <c r="U9" s="84" t="s">
        <v>87</v>
      </c>
      <c r="V9" s="85" t="s">
        <v>87</v>
      </c>
      <c r="W9" s="86" t="s">
        <v>87</v>
      </c>
      <c r="X9" s="20"/>
      <c r="Y9" s="24" t="str">
        <f t="shared" ca="1" si="3"/>
        <v/>
      </c>
      <c r="Z9" s="40" t="str">
        <f t="shared" si="4"/>
        <v/>
      </c>
      <c r="AA9" s="40" t="str">
        <f t="shared" si="5"/>
        <v/>
      </c>
      <c r="AB9" s="177" t="str">
        <f t="shared" si="6"/>
        <v/>
      </c>
      <c r="AC9" s="177" t="str">
        <f t="shared" si="6"/>
        <v/>
      </c>
      <c r="AD9" s="20" t="str">
        <f t="shared" ca="1" si="2"/>
        <v/>
      </c>
    </row>
    <row r="10" spans="1:31" ht="19.5" customHeight="1">
      <c r="A10" s="20">
        <f t="shared" si="0"/>
        <v>5</v>
      </c>
      <c r="B10" s="159"/>
      <c r="C10" s="71" t="s">
        <v>87</v>
      </c>
      <c r="D10" s="72" t="s">
        <v>87</v>
      </c>
      <c r="E10" s="72" t="s">
        <v>87</v>
      </c>
      <c r="F10" s="73" t="s">
        <v>87</v>
      </c>
      <c r="G10" s="74" t="s">
        <v>85</v>
      </c>
      <c r="H10" s="160" t="str">
        <f t="shared" si="1"/>
        <v/>
      </c>
      <c r="I10" s="76" t="s">
        <v>86</v>
      </c>
      <c r="J10" s="80" t="s">
        <v>87</v>
      </c>
      <c r="K10" s="87" t="s">
        <v>87</v>
      </c>
      <c r="L10" s="79" t="s">
        <v>87</v>
      </c>
      <c r="M10" s="80" t="s">
        <v>87</v>
      </c>
      <c r="N10" s="81" t="s">
        <v>87</v>
      </c>
      <c r="O10" s="81"/>
      <c r="P10" s="81"/>
      <c r="Q10" s="81"/>
      <c r="R10" s="161" t="s">
        <v>87</v>
      </c>
      <c r="S10" s="83" t="s">
        <v>87</v>
      </c>
      <c r="T10" s="84" t="s">
        <v>87</v>
      </c>
      <c r="U10" s="84" t="s">
        <v>87</v>
      </c>
      <c r="V10" s="85" t="s">
        <v>87</v>
      </c>
      <c r="W10" s="86" t="s">
        <v>87</v>
      </c>
      <c r="X10" s="20"/>
      <c r="Y10" s="24" t="str">
        <f t="shared" ca="1" si="3"/>
        <v/>
      </c>
      <c r="Z10" s="40" t="str">
        <f t="shared" si="4"/>
        <v/>
      </c>
      <c r="AA10" s="40" t="str">
        <f t="shared" si="5"/>
        <v/>
      </c>
      <c r="AB10" s="177" t="str">
        <f t="shared" si="6"/>
        <v/>
      </c>
      <c r="AC10" s="177" t="str">
        <f t="shared" si="6"/>
        <v/>
      </c>
      <c r="AD10" s="20" t="str">
        <f t="shared" ca="1" si="2"/>
        <v/>
      </c>
    </row>
    <row r="11" spans="1:31" ht="19.5" customHeight="1">
      <c r="A11" s="20">
        <f t="shared" si="0"/>
        <v>6</v>
      </c>
      <c r="B11" s="159"/>
      <c r="C11" s="71" t="s">
        <v>87</v>
      </c>
      <c r="D11" s="72" t="s">
        <v>87</v>
      </c>
      <c r="E11" s="72" t="s">
        <v>87</v>
      </c>
      <c r="F11" s="73" t="s">
        <v>87</v>
      </c>
      <c r="G11" s="74" t="s">
        <v>85</v>
      </c>
      <c r="H11" s="160" t="str">
        <f t="shared" si="1"/>
        <v/>
      </c>
      <c r="I11" s="76" t="s">
        <v>86</v>
      </c>
      <c r="J11" s="80" t="s">
        <v>87</v>
      </c>
      <c r="K11" s="87" t="s">
        <v>87</v>
      </c>
      <c r="L11" s="79" t="s">
        <v>87</v>
      </c>
      <c r="M11" s="80" t="s">
        <v>87</v>
      </c>
      <c r="N11" s="81" t="s">
        <v>87</v>
      </c>
      <c r="O11" s="81"/>
      <c r="P11" s="81"/>
      <c r="Q11" s="81"/>
      <c r="R11" s="161" t="s">
        <v>87</v>
      </c>
      <c r="S11" s="83" t="s">
        <v>87</v>
      </c>
      <c r="T11" s="84" t="s">
        <v>87</v>
      </c>
      <c r="U11" s="84" t="s">
        <v>87</v>
      </c>
      <c r="V11" s="85" t="s">
        <v>87</v>
      </c>
      <c r="W11" s="86" t="s">
        <v>87</v>
      </c>
      <c r="X11" s="20"/>
      <c r="Y11" s="24" t="str">
        <f t="shared" ca="1" si="3"/>
        <v/>
      </c>
      <c r="Z11" s="40" t="str">
        <f t="shared" si="4"/>
        <v/>
      </c>
      <c r="AA11" s="40" t="str">
        <f t="shared" si="5"/>
        <v/>
      </c>
      <c r="AB11" s="177" t="str">
        <f t="shared" si="6"/>
        <v/>
      </c>
      <c r="AC11" s="177" t="str">
        <f t="shared" si="6"/>
        <v/>
      </c>
      <c r="AD11" s="20" t="str">
        <f t="shared" ca="1" si="2"/>
        <v/>
      </c>
    </row>
    <row r="12" spans="1:31" ht="19.5" customHeight="1">
      <c r="A12" s="20">
        <f t="shared" si="0"/>
        <v>7</v>
      </c>
      <c r="B12" s="159"/>
      <c r="C12" s="71" t="s">
        <v>87</v>
      </c>
      <c r="D12" s="72" t="s">
        <v>87</v>
      </c>
      <c r="E12" s="72" t="s">
        <v>87</v>
      </c>
      <c r="F12" s="73" t="s">
        <v>87</v>
      </c>
      <c r="G12" s="74" t="s">
        <v>85</v>
      </c>
      <c r="H12" s="160" t="str">
        <f t="shared" si="1"/>
        <v/>
      </c>
      <c r="I12" s="76" t="s">
        <v>86</v>
      </c>
      <c r="J12" s="80" t="s">
        <v>87</v>
      </c>
      <c r="K12" s="87" t="s">
        <v>87</v>
      </c>
      <c r="L12" s="79" t="s">
        <v>87</v>
      </c>
      <c r="M12" s="80" t="s">
        <v>87</v>
      </c>
      <c r="N12" s="81" t="s">
        <v>87</v>
      </c>
      <c r="O12" s="81"/>
      <c r="P12" s="81"/>
      <c r="Q12" s="81"/>
      <c r="R12" s="161" t="s">
        <v>87</v>
      </c>
      <c r="S12" s="83" t="s">
        <v>87</v>
      </c>
      <c r="T12" s="84" t="s">
        <v>87</v>
      </c>
      <c r="U12" s="84" t="s">
        <v>87</v>
      </c>
      <c r="V12" s="85" t="s">
        <v>87</v>
      </c>
      <c r="W12" s="86" t="s">
        <v>87</v>
      </c>
      <c r="X12" s="20"/>
      <c r="Y12" s="24" t="str">
        <f t="shared" ca="1" si="3"/>
        <v/>
      </c>
      <c r="Z12" s="40" t="str">
        <f t="shared" si="4"/>
        <v/>
      </c>
      <c r="AA12" s="40" t="str">
        <f t="shared" si="5"/>
        <v/>
      </c>
      <c r="AB12" s="177" t="str">
        <f t="shared" si="6"/>
        <v/>
      </c>
      <c r="AC12" s="177" t="str">
        <f t="shared" si="6"/>
        <v/>
      </c>
      <c r="AD12" s="20" t="str">
        <f t="shared" ca="1" si="2"/>
        <v/>
      </c>
    </row>
    <row r="13" spans="1:31" ht="19.5" customHeight="1">
      <c r="A13" s="20">
        <f t="shared" si="0"/>
        <v>8</v>
      </c>
      <c r="B13" s="159"/>
      <c r="C13" s="71" t="s">
        <v>87</v>
      </c>
      <c r="D13" s="72" t="s">
        <v>87</v>
      </c>
      <c r="E13" s="72" t="s">
        <v>87</v>
      </c>
      <c r="F13" s="73" t="s">
        <v>87</v>
      </c>
      <c r="G13" s="74" t="s">
        <v>85</v>
      </c>
      <c r="H13" s="160" t="str">
        <f t="shared" si="1"/>
        <v/>
      </c>
      <c r="I13" s="76" t="s">
        <v>86</v>
      </c>
      <c r="J13" s="80" t="s">
        <v>87</v>
      </c>
      <c r="K13" s="87" t="s">
        <v>87</v>
      </c>
      <c r="L13" s="79" t="s">
        <v>87</v>
      </c>
      <c r="M13" s="80" t="s">
        <v>87</v>
      </c>
      <c r="N13" s="81" t="s">
        <v>87</v>
      </c>
      <c r="O13" s="81"/>
      <c r="P13" s="81"/>
      <c r="Q13" s="81"/>
      <c r="R13" s="161" t="s">
        <v>87</v>
      </c>
      <c r="S13" s="83" t="s">
        <v>87</v>
      </c>
      <c r="T13" s="84" t="s">
        <v>87</v>
      </c>
      <c r="U13" s="84" t="s">
        <v>87</v>
      </c>
      <c r="V13" s="85" t="s">
        <v>87</v>
      </c>
      <c r="W13" s="86" t="s">
        <v>87</v>
      </c>
      <c r="X13" s="20"/>
      <c r="Y13" s="24" t="str">
        <f t="shared" ca="1" si="3"/>
        <v/>
      </c>
      <c r="Z13" s="40" t="str">
        <f t="shared" si="4"/>
        <v/>
      </c>
      <c r="AA13" s="40" t="str">
        <f t="shared" si="5"/>
        <v/>
      </c>
      <c r="AB13" s="177" t="str">
        <f t="shared" si="6"/>
        <v/>
      </c>
      <c r="AC13" s="177" t="str">
        <f t="shared" si="6"/>
        <v/>
      </c>
      <c r="AD13" s="20" t="str">
        <f t="shared" ca="1" si="2"/>
        <v/>
      </c>
    </row>
    <row r="14" spans="1:31" ht="19.5" customHeight="1">
      <c r="A14" s="20">
        <f t="shared" si="0"/>
        <v>9</v>
      </c>
      <c r="B14" s="159"/>
      <c r="C14" s="71" t="s">
        <v>87</v>
      </c>
      <c r="D14" s="72" t="s">
        <v>87</v>
      </c>
      <c r="E14" s="72" t="s">
        <v>87</v>
      </c>
      <c r="F14" s="73" t="s">
        <v>87</v>
      </c>
      <c r="G14" s="74" t="s">
        <v>85</v>
      </c>
      <c r="H14" s="160" t="str">
        <f t="shared" si="1"/>
        <v/>
      </c>
      <c r="I14" s="76" t="s">
        <v>86</v>
      </c>
      <c r="J14" s="80" t="s">
        <v>87</v>
      </c>
      <c r="K14" s="87" t="s">
        <v>87</v>
      </c>
      <c r="L14" s="79" t="s">
        <v>87</v>
      </c>
      <c r="M14" s="80" t="s">
        <v>87</v>
      </c>
      <c r="N14" s="81" t="s">
        <v>87</v>
      </c>
      <c r="O14" s="81"/>
      <c r="P14" s="81"/>
      <c r="Q14" s="81"/>
      <c r="R14" s="161" t="s">
        <v>87</v>
      </c>
      <c r="S14" s="83" t="s">
        <v>87</v>
      </c>
      <c r="T14" s="84" t="s">
        <v>87</v>
      </c>
      <c r="U14" s="84" t="s">
        <v>87</v>
      </c>
      <c r="V14" s="85" t="s">
        <v>87</v>
      </c>
      <c r="W14" s="86" t="s">
        <v>87</v>
      </c>
      <c r="X14" s="20"/>
      <c r="Y14" s="24" t="str">
        <f t="shared" ca="1" si="3"/>
        <v/>
      </c>
      <c r="Z14" s="40" t="str">
        <f t="shared" si="4"/>
        <v/>
      </c>
      <c r="AA14" s="40" t="str">
        <f t="shared" si="5"/>
        <v/>
      </c>
      <c r="AB14" s="177" t="str">
        <f t="shared" si="6"/>
        <v/>
      </c>
      <c r="AC14" s="177" t="str">
        <f t="shared" si="6"/>
        <v/>
      </c>
      <c r="AD14" s="20" t="str">
        <f t="shared" ca="1" si="2"/>
        <v/>
      </c>
    </row>
    <row r="15" spans="1:31" ht="19.5" customHeight="1">
      <c r="A15" s="20">
        <f t="shared" si="0"/>
        <v>10</v>
      </c>
      <c r="B15" s="159"/>
      <c r="C15" s="71" t="s">
        <v>87</v>
      </c>
      <c r="D15" s="72" t="s">
        <v>87</v>
      </c>
      <c r="E15" s="72" t="s">
        <v>87</v>
      </c>
      <c r="F15" s="73" t="s">
        <v>87</v>
      </c>
      <c r="G15" s="74" t="s">
        <v>85</v>
      </c>
      <c r="H15" s="160" t="str">
        <f t="shared" ref="H15:H30" si="7">IF(J15="","",クラブ番号*1000+A15+500)</f>
        <v/>
      </c>
      <c r="I15" s="76" t="s">
        <v>86</v>
      </c>
      <c r="J15" s="80" t="s">
        <v>87</v>
      </c>
      <c r="K15" s="87" t="s">
        <v>87</v>
      </c>
      <c r="L15" s="79" t="s">
        <v>87</v>
      </c>
      <c r="M15" s="80" t="s">
        <v>87</v>
      </c>
      <c r="N15" s="81" t="s">
        <v>87</v>
      </c>
      <c r="O15" s="81"/>
      <c r="P15" s="81"/>
      <c r="Q15" s="81"/>
      <c r="R15" s="161" t="s">
        <v>87</v>
      </c>
      <c r="S15" s="83" t="s">
        <v>87</v>
      </c>
      <c r="T15" s="84" t="s">
        <v>87</v>
      </c>
      <c r="U15" s="84" t="s">
        <v>87</v>
      </c>
      <c r="V15" s="85" t="s">
        <v>87</v>
      </c>
      <c r="W15" s="86" t="s">
        <v>87</v>
      </c>
      <c r="X15" s="20"/>
      <c r="Y15" s="24" t="str">
        <f t="shared" ca="1" si="3"/>
        <v/>
      </c>
      <c r="Z15" s="40" t="str">
        <f t="shared" si="4"/>
        <v/>
      </c>
      <c r="AA15" s="40" t="str">
        <f t="shared" si="5"/>
        <v/>
      </c>
      <c r="AB15" s="177" t="str">
        <f t="shared" si="6"/>
        <v/>
      </c>
      <c r="AC15" s="177" t="str">
        <f t="shared" si="6"/>
        <v/>
      </c>
      <c r="AD15" s="20" t="str">
        <f t="shared" ca="1" si="2"/>
        <v/>
      </c>
    </row>
    <row r="16" spans="1:31" ht="19.5" customHeight="1">
      <c r="A16" s="20">
        <f t="shared" si="0"/>
        <v>11</v>
      </c>
      <c r="B16" s="159"/>
      <c r="C16" s="71" t="s">
        <v>87</v>
      </c>
      <c r="D16" s="72" t="s">
        <v>87</v>
      </c>
      <c r="E16" s="72" t="s">
        <v>87</v>
      </c>
      <c r="F16" s="73" t="s">
        <v>87</v>
      </c>
      <c r="G16" s="74" t="s">
        <v>85</v>
      </c>
      <c r="H16" s="160" t="str">
        <f t="shared" si="7"/>
        <v/>
      </c>
      <c r="I16" s="76" t="s">
        <v>86</v>
      </c>
      <c r="J16" s="80" t="s">
        <v>87</v>
      </c>
      <c r="K16" s="87" t="s">
        <v>87</v>
      </c>
      <c r="L16" s="79" t="s">
        <v>87</v>
      </c>
      <c r="M16" s="80" t="s">
        <v>87</v>
      </c>
      <c r="N16" s="81" t="s">
        <v>87</v>
      </c>
      <c r="O16" s="81"/>
      <c r="P16" s="81"/>
      <c r="Q16" s="81"/>
      <c r="R16" s="161" t="s">
        <v>87</v>
      </c>
      <c r="S16" s="83" t="s">
        <v>87</v>
      </c>
      <c r="T16" s="84" t="s">
        <v>87</v>
      </c>
      <c r="U16" s="84" t="s">
        <v>87</v>
      </c>
      <c r="V16" s="85" t="s">
        <v>87</v>
      </c>
      <c r="W16" s="86" t="s">
        <v>87</v>
      </c>
      <c r="X16" s="20"/>
      <c r="Y16" s="24" t="str">
        <f t="shared" ca="1" si="3"/>
        <v/>
      </c>
      <c r="Z16" s="40" t="str">
        <f t="shared" si="4"/>
        <v/>
      </c>
      <c r="AA16" s="40" t="str">
        <f t="shared" si="5"/>
        <v/>
      </c>
      <c r="AB16" s="177" t="str">
        <f t="shared" si="6"/>
        <v/>
      </c>
      <c r="AC16" s="177" t="str">
        <f t="shared" si="6"/>
        <v/>
      </c>
      <c r="AD16" s="20" t="str">
        <f t="shared" ca="1" si="2"/>
        <v/>
      </c>
    </row>
    <row r="17" spans="1:30" ht="19.5" customHeight="1">
      <c r="A17" s="20">
        <f t="shared" si="0"/>
        <v>12</v>
      </c>
      <c r="B17" s="159"/>
      <c r="C17" s="71" t="s">
        <v>87</v>
      </c>
      <c r="D17" s="72" t="s">
        <v>87</v>
      </c>
      <c r="E17" s="72" t="s">
        <v>87</v>
      </c>
      <c r="F17" s="73" t="s">
        <v>87</v>
      </c>
      <c r="G17" s="74" t="s">
        <v>85</v>
      </c>
      <c r="H17" s="160" t="str">
        <f t="shared" si="7"/>
        <v/>
      </c>
      <c r="I17" s="76" t="s">
        <v>86</v>
      </c>
      <c r="J17" s="80" t="s">
        <v>87</v>
      </c>
      <c r="K17" s="87" t="s">
        <v>87</v>
      </c>
      <c r="L17" s="79" t="s">
        <v>87</v>
      </c>
      <c r="M17" s="80" t="s">
        <v>87</v>
      </c>
      <c r="N17" s="81" t="s">
        <v>87</v>
      </c>
      <c r="O17" s="81"/>
      <c r="P17" s="81"/>
      <c r="Q17" s="81"/>
      <c r="R17" s="161" t="s">
        <v>87</v>
      </c>
      <c r="S17" s="83" t="s">
        <v>87</v>
      </c>
      <c r="T17" s="84" t="s">
        <v>87</v>
      </c>
      <c r="U17" s="84" t="s">
        <v>87</v>
      </c>
      <c r="V17" s="85" t="s">
        <v>87</v>
      </c>
      <c r="W17" s="86" t="s">
        <v>87</v>
      </c>
      <c r="X17" s="20"/>
      <c r="Y17" s="24" t="str">
        <f t="shared" ca="1" si="3"/>
        <v/>
      </c>
      <c r="Z17" s="40" t="str">
        <f t="shared" si="4"/>
        <v/>
      </c>
      <c r="AA17" s="40" t="str">
        <f t="shared" si="5"/>
        <v/>
      </c>
      <c r="AB17" s="177" t="str">
        <f t="shared" si="6"/>
        <v/>
      </c>
      <c r="AC17" s="177" t="str">
        <f t="shared" si="6"/>
        <v/>
      </c>
      <c r="AD17" s="20" t="str">
        <f t="shared" ca="1" si="2"/>
        <v/>
      </c>
    </row>
    <row r="18" spans="1:30" ht="19.5" customHeight="1">
      <c r="A18" s="20">
        <f t="shared" si="0"/>
        <v>13</v>
      </c>
      <c r="B18" s="159"/>
      <c r="C18" s="71" t="s">
        <v>87</v>
      </c>
      <c r="D18" s="72" t="s">
        <v>87</v>
      </c>
      <c r="E18" s="72" t="s">
        <v>87</v>
      </c>
      <c r="F18" s="73" t="s">
        <v>87</v>
      </c>
      <c r="G18" s="74" t="s">
        <v>85</v>
      </c>
      <c r="H18" s="160" t="str">
        <f t="shared" si="7"/>
        <v/>
      </c>
      <c r="I18" s="76" t="s">
        <v>86</v>
      </c>
      <c r="J18" s="80" t="s">
        <v>87</v>
      </c>
      <c r="K18" s="87" t="s">
        <v>87</v>
      </c>
      <c r="L18" s="79" t="s">
        <v>87</v>
      </c>
      <c r="M18" s="80" t="s">
        <v>87</v>
      </c>
      <c r="N18" s="81" t="s">
        <v>87</v>
      </c>
      <c r="O18" s="81"/>
      <c r="P18" s="81"/>
      <c r="Q18" s="81"/>
      <c r="R18" s="161" t="s">
        <v>87</v>
      </c>
      <c r="S18" s="83" t="s">
        <v>87</v>
      </c>
      <c r="T18" s="84" t="s">
        <v>87</v>
      </c>
      <c r="U18" s="84" t="s">
        <v>87</v>
      </c>
      <c r="V18" s="85" t="s">
        <v>87</v>
      </c>
      <c r="W18" s="86" t="s">
        <v>87</v>
      </c>
      <c r="X18" s="20"/>
      <c r="Y18" s="24" t="str">
        <f t="shared" ca="1" si="3"/>
        <v/>
      </c>
      <c r="Z18" s="40" t="str">
        <f t="shared" si="4"/>
        <v/>
      </c>
      <c r="AA18" s="40" t="str">
        <f t="shared" si="5"/>
        <v/>
      </c>
      <c r="AB18" s="177" t="str">
        <f t="shared" si="6"/>
        <v/>
      </c>
      <c r="AC18" s="177" t="str">
        <f t="shared" si="6"/>
        <v/>
      </c>
      <c r="AD18" s="20" t="str">
        <f t="shared" ca="1" si="2"/>
        <v/>
      </c>
    </row>
    <row r="19" spans="1:30" ht="19.5" customHeight="1">
      <c r="A19" s="20">
        <f t="shared" si="0"/>
        <v>14</v>
      </c>
      <c r="B19" s="159"/>
      <c r="C19" s="71" t="s">
        <v>87</v>
      </c>
      <c r="D19" s="72" t="s">
        <v>87</v>
      </c>
      <c r="E19" s="72" t="s">
        <v>87</v>
      </c>
      <c r="F19" s="73" t="s">
        <v>87</v>
      </c>
      <c r="G19" s="74" t="s">
        <v>85</v>
      </c>
      <c r="H19" s="160" t="str">
        <f t="shared" si="7"/>
        <v/>
      </c>
      <c r="I19" s="76" t="s">
        <v>86</v>
      </c>
      <c r="J19" s="80" t="s">
        <v>87</v>
      </c>
      <c r="K19" s="87" t="s">
        <v>87</v>
      </c>
      <c r="L19" s="79" t="s">
        <v>87</v>
      </c>
      <c r="M19" s="80" t="s">
        <v>87</v>
      </c>
      <c r="N19" s="81" t="s">
        <v>87</v>
      </c>
      <c r="O19" s="81"/>
      <c r="P19" s="81"/>
      <c r="Q19" s="81"/>
      <c r="R19" s="161" t="s">
        <v>87</v>
      </c>
      <c r="S19" s="83" t="s">
        <v>87</v>
      </c>
      <c r="T19" s="84" t="s">
        <v>87</v>
      </c>
      <c r="U19" s="84" t="s">
        <v>87</v>
      </c>
      <c r="V19" s="85" t="s">
        <v>87</v>
      </c>
      <c r="W19" s="86" t="s">
        <v>87</v>
      </c>
      <c r="X19" s="20"/>
      <c r="Y19" s="24" t="str">
        <f t="shared" ca="1" si="3"/>
        <v/>
      </c>
      <c r="Z19" s="40" t="str">
        <f t="shared" si="4"/>
        <v/>
      </c>
      <c r="AA19" s="40" t="str">
        <f t="shared" si="5"/>
        <v/>
      </c>
      <c r="AB19" s="177" t="str">
        <f t="shared" si="6"/>
        <v/>
      </c>
      <c r="AC19" s="177" t="str">
        <f t="shared" si="6"/>
        <v/>
      </c>
      <c r="AD19" s="20" t="str">
        <f t="shared" ca="1" si="2"/>
        <v/>
      </c>
    </row>
    <row r="20" spans="1:30" ht="19.5" customHeight="1">
      <c r="A20" s="20">
        <f t="shared" si="0"/>
        <v>15</v>
      </c>
      <c r="B20" s="159"/>
      <c r="C20" s="71" t="s">
        <v>87</v>
      </c>
      <c r="D20" s="72" t="s">
        <v>87</v>
      </c>
      <c r="E20" s="72" t="s">
        <v>87</v>
      </c>
      <c r="F20" s="73" t="s">
        <v>87</v>
      </c>
      <c r="G20" s="74" t="s">
        <v>85</v>
      </c>
      <c r="H20" s="160" t="str">
        <f t="shared" si="7"/>
        <v/>
      </c>
      <c r="I20" s="76" t="s">
        <v>86</v>
      </c>
      <c r="J20" s="80" t="s">
        <v>87</v>
      </c>
      <c r="K20" s="87" t="s">
        <v>87</v>
      </c>
      <c r="L20" s="79" t="s">
        <v>87</v>
      </c>
      <c r="M20" s="80" t="s">
        <v>87</v>
      </c>
      <c r="N20" s="81" t="s">
        <v>87</v>
      </c>
      <c r="O20" s="81"/>
      <c r="P20" s="81"/>
      <c r="Q20" s="81"/>
      <c r="R20" s="161" t="s">
        <v>87</v>
      </c>
      <c r="S20" s="83" t="s">
        <v>87</v>
      </c>
      <c r="T20" s="84" t="s">
        <v>87</v>
      </c>
      <c r="U20" s="84" t="s">
        <v>87</v>
      </c>
      <c r="V20" s="85" t="s">
        <v>87</v>
      </c>
      <c r="W20" s="86" t="s">
        <v>87</v>
      </c>
      <c r="X20" s="20"/>
      <c r="Y20" s="24" t="str">
        <f t="shared" ca="1" si="3"/>
        <v/>
      </c>
      <c r="Z20" s="40" t="str">
        <f t="shared" si="4"/>
        <v/>
      </c>
      <c r="AA20" s="40" t="str">
        <f t="shared" si="5"/>
        <v/>
      </c>
      <c r="AB20" s="177" t="str">
        <f t="shared" si="6"/>
        <v/>
      </c>
      <c r="AC20" s="177" t="str">
        <f t="shared" si="6"/>
        <v/>
      </c>
      <c r="AD20" s="20" t="str">
        <f t="shared" ca="1" si="2"/>
        <v/>
      </c>
    </row>
    <row r="21" spans="1:30" ht="19.5" customHeight="1">
      <c r="A21" s="20">
        <f t="shared" si="0"/>
        <v>16</v>
      </c>
      <c r="B21" s="159"/>
      <c r="C21" s="71" t="s">
        <v>87</v>
      </c>
      <c r="D21" s="72" t="s">
        <v>87</v>
      </c>
      <c r="E21" s="72" t="s">
        <v>87</v>
      </c>
      <c r="F21" s="73" t="s">
        <v>87</v>
      </c>
      <c r="G21" s="74" t="s">
        <v>85</v>
      </c>
      <c r="H21" s="160" t="str">
        <f t="shared" si="7"/>
        <v/>
      </c>
      <c r="I21" s="76" t="s">
        <v>86</v>
      </c>
      <c r="J21" s="80" t="s">
        <v>87</v>
      </c>
      <c r="K21" s="87" t="s">
        <v>87</v>
      </c>
      <c r="L21" s="79" t="s">
        <v>87</v>
      </c>
      <c r="M21" s="80" t="s">
        <v>87</v>
      </c>
      <c r="N21" s="81" t="s">
        <v>87</v>
      </c>
      <c r="O21" s="81"/>
      <c r="P21" s="81"/>
      <c r="Q21" s="81"/>
      <c r="R21" s="161" t="s">
        <v>87</v>
      </c>
      <c r="S21" s="83" t="s">
        <v>87</v>
      </c>
      <c r="T21" s="84" t="s">
        <v>87</v>
      </c>
      <c r="U21" s="84" t="s">
        <v>87</v>
      </c>
      <c r="V21" s="85" t="s">
        <v>87</v>
      </c>
      <c r="W21" s="86" t="s">
        <v>87</v>
      </c>
      <c r="X21" s="20"/>
      <c r="Y21" s="24" t="str">
        <f t="shared" ca="1" si="3"/>
        <v/>
      </c>
      <c r="Z21" s="40" t="str">
        <f t="shared" si="4"/>
        <v/>
      </c>
      <c r="AA21" s="40" t="str">
        <f t="shared" si="5"/>
        <v/>
      </c>
      <c r="AB21" s="177" t="str">
        <f t="shared" si="6"/>
        <v/>
      </c>
      <c r="AC21" s="177" t="str">
        <f t="shared" si="6"/>
        <v/>
      </c>
      <c r="AD21" s="20" t="str">
        <f t="shared" ca="1" si="2"/>
        <v/>
      </c>
    </row>
    <row r="22" spans="1:30" ht="19.5" customHeight="1">
      <c r="A22" s="20">
        <f t="shared" si="0"/>
        <v>17</v>
      </c>
      <c r="B22" s="159"/>
      <c r="C22" s="71" t="s">
        <v>87</v>
      </c>
      <c r="D22" s="72" t="s">
        <v>87</v>
      </c>
      <c r="E22" s="72" t="s">
        <v>87</v>
      </c>
      <c r="F22" s="73" t="s">
        <v>87</v>
      </c>
      <c r="G22" s="74" t="s">
        <v>85</v>
      </c>
      <c r="H22" s="160" t="str">
        <f t="shared" si="7"/>
        <v/>
      </c>
      <c r="I22" s="76" t="s">
        <v>86</v>
      </c>
      <c r="J22" s="80" t="s">
        <v>87</v>
      </c>
      <c r="K22" s="87" t="s">
        <v>87</v>
      </c>
      <c r="L22" s="79" t="s">
        <v>87</v>
      </c>
      <c r="M22" s="80" t="s">
        <v>87</v>
      </c>
      <c r="N22" s="81" t="s">
        <v>87</v>
      </c>
      <c r="O22" s="81"/>
      <c r="P22" s="81"/>
      <c r="Q22" s="81"/>
      <c r="R22" s="161" t="s">
        <v>87</v>
      </c>
      <c r="S22" s="83" t="s">
        <v>87</v>
      </c>
      <c r="T22" s="84" t="s">
        <v>87</v>
      </c>
      <c r="U22" s="84" t="s">
        <v>87</v>
      </c>
      <c r="V22" s="85" t="s">
        <v>87</v>
      </c>
      <c r="W22" s="86" t="s">
        <v>87</v>
      </c>
      <c r="X22" s="20"/>
      <c r="Y22" s="24" t="str">
        <f t="shared" ca="1" si="3"/>
        <v/>
      </c>
      <c r="Z22" s="40" t="str">
        <f t="shared" si="4"/>
        <v/>
      </c>
      <c r="AA22" s="40" t="str">
        <f t="shared" si="5"/>
        <v/>
      </c>
      <c r="AB22" s="177" t="str">
        <f t="shared" si="6"/>
        <v/>
      </c>
      <c r="AC22" s="177" t="str">
        <f t="shared" si="6"/>
        <v/>
      </c>
      <c r="AD22" s="20" t="str">
        <f t="shared" ca="1" si="2"/>
        <v/>
      </c>
    </row>
    <row r="23" spans="1:30" ht="19.5" customHeight="1">
      <c r="A23" s="20">
        <f t="shared" si="0"/>
        <v>18</v>
      </c>
      <c r="B23" s="159"/>
      <c r="C23" s="71" t="s">
        <v>87</v>
      </c>
      <c r="D23" s="72" t="s">
        <v>87</v>
      </c>
      <c r="E23" s="72" t="s">
        <v>87</v>
      </c>
      <c r="F23" s="73" t="s">
        <v>87</v>
      </c>
      <c r="G23" s="74" t="s">
        <v>85</v>
      </c>
      <c r="H23" s="160" t="str">
        <f t="shared" si="7"/>
        <v/>
      </c>
      <c r="I23" s="76" t="s">
        <v>86</v>
      </c>
      <c r="J23" s="80" t="s">
        <v>87</v>
      </c>
      <c r="K23" s="87" t="s">
        <v>87</v>
      </c>
      <c r="L23" s="79" t="s">
        <v>87</v>
      </c>
      <c r="M23" s="80" t="s">
        <v>87</v>
      </c>
      <c r="N23" s="81" t="s">
        <v>87</v>
      </c>
      <c r="O23" s="81"/>
      <c r="P23" s="81"/>
      <c r="Q23" s="81"/>
      <c r="R23" s="161" t="s">
        <v>87</v>
      </c>
      <c r="S23" s="83" t="s">
        <v>87</v>
      </c>
      <c r="T23" s="84" t="s">
        <v>87</v>
      </c>
      <c r="U23" s="84" t="s">
        <v>87</v>
      </c>
      <c r="V23" s="85" t="s">
        <v>87</v>
      </c>
      <c r="W23" s="86" t="s">
        <v>87</v>
      </c>
      <c r="X23" s="20"/>
      <c r="Y23" s="24" t="str">
        <f t="shared" ca="1" si="3"/>
        <v/>
      </c>
      <c r="Z23" s="40" t="str">
        <f t="shared" si="4"/>
        <v/>
      </c>
      <c r="AA23" s="40" t="str">
        <f t="shared" si="5"/>
        <v/>
      </c>
      <c r="AB23" s="177" t="str">
        <f t="shared" si="6"/>
        <v/>
      </c>
      <c r="AC23" s="177" t="str">
        <f t="shared" si="6"/>
        <v/>
      </c>
      <c r="AD23" s="20" t="str">
        <f t="shared" ca="1" si="2"/>
        <v/>
      </c>
    </row>
    <row r="24" spans="1:30" ht="19.5" customHeight="1">
      <c r="A24" s="20">
        <f t="shared" si="0"/>
        <v>19</v>
      </c>
      <c r="B24" s="159"/>
      <c r="C24" s="71" t="s">
        <v>87</v>
      </c>
      <c r="D24" s="72" t="s">
        <v>87</v>
      </c>
      <c r="E24" s="72" t="s">
        <v>87</v>
      </c>
      <c r="F24" s="73" t="s">
        <v>87</v>
      </c>
      <c r="G24" s="74" t="s">
        <v>85</v>
      </c>
      <c r="H24" s="160" t="str">
        <f t="shared" si="7"/>
        <v/>
      </c>
      <c r="I24" s="76" t="s">
        <v>86</v>
      </c>
      <c r="J24" s="80" t="s">
        <v>87</v>
      </c>
      <c r="K24" s="87" t="s">
        <v>87</v>
      </c>
      <c r="L24" s="79" t="s">
        <v>87</v>
      </c>
      <c r="M24" s="80" t="s">
        <v>87</v>
      </c>
      <c r="N24" s="81" t="s">
        <v>87</v>
      </c>
      <c r="O24" s="81"/>
      <c r="P24" s="81"/>
      <c r="Q24" s="81"/>
      <c r="R24" s="161" t="s">
        <v>87</v>
      </c>
      <c r="S24" s="83" t="s">
        <v>87</v>
      </c>
      <c r="T24" s="84" t="s">
        <v>87</v>
      </c>
      <c r="U24" s="84" t="s">
        <v>87</v>
      </c>
      <c r="V24" s="85" t="s">
        <v>87</v>
      </c>
      <c r="W24" s="86" t="s">
        <v>87</v>
      </c>
      <c r="X24" s="20"/>
      <c r="Y24" s="24" t="str">
        <f t="shared" ca="1" si="3"/>
        <v/>
      </c>
      <c r="Z24" s="40" t="str">
        <f t="shared" si="4"/>
        <v/>
      </c>
      <c r="AA24" s="40" t="str">
        <f t="shared" si="5"/>
        <v/>
      </c>
      <c r="AB24" s="177" t="str">
        <f t="shared" si="6"/>
        <v/>
      </c>
      <c r="AC24" s="177" t="str">
        <f t="shared" si="6"/>
        <v/>
      </c>
      <c r="AD24" s="20" t="str">
        <f t="shared" ca="1" si="2"/>
        <v/>
      </c>
    </row>
    <row r="25" spans="1:30" ht="19.5" customHeight="1">
      <c r="A25" s="20">
        <f t="shared" si="0"/>
        <v>20</v>
      </c>
      <c r="B25" s="159"/>
      <c r="C25" s="71" t="s">
        <v>87</v>
      </c>
      <c r="D25" s="72" t="s">
        <v>87</v>
      </c>
      <c r="E25" s="72" t="s">
        <v>87</v>
      </c>
      <c r="F25" s="73" t="s">
        <v>87</v>
      </c>
      <c r="G25" s="74" t="s">
        <v>85</v>
      </c>
      <c r="H25" s="160" t="str">
        <f t="shared" si="7"/>
        <v/>
      </c>
      <c r="I25" s="76" t="s">
        <v>86</v>
      </c>
      <c r="J25" s="80" t="s">
        <v>87</v>
      </c>
      <c r="K25" s="87" t="s">
        <v>87</v>
      </c>
      <c r="L25" s="79" t="s">
        <v>87</v>
      </c>
      <c r="M25" s="80" t="s">
        <v>87</v>
      </c>
      <c r="N25" s="81" t="s">
        <v>87</v>
      </c>
      <c r="O25" s="81"/>
      <c r="P25" s="81"/>
      <c r="Q25" s="81"/>
      <c r="R25" s="161" t="s">
        <v>87</v>
      </c>
      <c r="S25" s="83" t="s">
        <v>87</v>
      </c>
      <c r="T25" s="84" t="s">
        <v>87</v>
      </c>
      <c r="U25" s="84" t="s">
        <v>87</v>
      </c>
      <c r="V25" s="85" t="s">
        <v>87</v>
      </c>
      <c r="W25" s="86" t="s">
        <v>87</v>
      </c>
      <c r="X25" s="20"/>
      <c r="Y25" s="24" t="str">
        <f t="shared" ca="1" si="3"/>
        <v/>
      </c>
      <c r="Z25" s="40" t="str">
        <f t="shared" si="4"/>
        <v/>
      </c>
      <c r="AA25" s="40" t="str">
        <f t="shared" si="5"/>
        <v/>
      </c>
      <c r="AB25" s="177" t="str">
        <f t="shared" si="6"/>
        <v/>
      </c>
      <c r="AC25" s="177" t="str">
        <f t="shared" si="6"/>
        <v/>
      </c>
      <c r="AD25" s="20" t="str">
        <f t="shared" ca="1" si="2"/>
        <v/>
      </c>
    </row>
    <row r="26" spans="1:30" ht="19.5" customHeight="1">
      <c r="A26" s="20">
        <f t="shared" si="0"/>
        <v>21</v>
      </c>
      <c r="B26" s="159"/>
      <c r="C26" s="71" t="s">
        <v>87</v>
      </c>
      <c r="D26" s="72" t="s">
        <v>87</v>
      </c>
      <c r="E26" s="72" t="s">
        <v>87</v>
      </c>
      <c r="F26" s="73" t="s">
        <v>87</v>
      </c>
      <c r="G26" s="74" t="s">
        <v>85</v>
      </c>
      <c r="H26" s="160" t="str">
        <f t="shared" si="7"/>
        <v/>
      </c>
      <c r="I26" s="76" t="s">
        <v>86</v>
      </c>
      <c r="J26" s="80" t="s">
        <v>87</v>
      </c>
      <c r="K26" s="87" t="s">
        <v>87</v>
      </c>
      <c r="L26" s="79" t="s">
        <v>87</v>
      </c>
      <c r="M26" s="80" t="s">
        <v>87</v>
      </c>
      <c r="N26" s="81" t="s">
        <v>87</v>
      </c>
      <c r="O26" s="81"/>
      <c r="P26" s="81"/>
      <c r="Q26" s="81"/>
      <c r="R26" s="161" t="s">
        <v>87</v>
      </c>
      <c r="S26" s="83" t="s">
        <v>87</v>
      </c>
      <c r="T26" s="84" t="s">
        <v>87</v>
      </c>
      <c r="U26" s="84" t="s">
        <v>87</v>
      </c>
      <c r="V26" s="85" t="s">
        <v>87</v>
      </c>
      <c r="W26" s="86" t="s">
        <v>87</v>
      </c>
      <c r="X26" s="20"/>
      <c r="Y26" s="24" t="str">
        <f t="shared" ca="1" si="3"/>
        <v/>
      </c>
      <c r="Z26" s="40" t="str">
        <f t="shared" si="4"/>
        <v/>
      </c>
      <c r="AA26" s="40" t="str">
        <f t="shared" si="5"/>
        <v/>
      </c>
      <c r="AB26" s="177" t="str">
        <f t="shared" si="6"/>
        <v/>
      </c>
      <c r="AC26" s="177" t="str">
        <f t="shared" si="6"/>
        <v/>
      </c>
      <c r="AD26" s="20" t="str">
        <f t="shared" ca="1" si="2"/>
        <v/>
      </c>
    </row>
    <row r="27" spans="1:30" ht="19.5" customHeight="1">
      <c r="A27" s="20">
        <f t="shared" si="0"/>
        <v>22</v>
      </c>
      <c r="B27" s="159"/>
      <c r="C27" s="71" t="s">
        <v>87</v>
      </c>
      <c r="D27" s="72" t="s">
        <v>87</v>
      </c>
      <c r="E27" s="72" t="s">
        <v>87</v>
      </c>
      <c r="F27" s="73" t="s">
        <v>87</v>
      </c>
      <c r="G27" s="74" t="s">
        <v>85</v>
      </c>
      <c r="H27" s="160" t="str">
        <f t="shared" si="7"/>
        <v/>
      </c>
      <c r="I27" s="76" t="s">
        <v>86</v>
      </c>
      <c r="J27" s="80" t="s">
        <v>87</v>
      </c>
      <c r="K27" s="87" t="s">
        <v>87</v>
      </c>
      <c r="L27" s="79" t="s">
        <v>87</v>
      </c>
      <c r="M27" s="80" t="s">
        <v>87</v>
      </c>
      <c r="N27" s="81" t="s">
        <v>87</v>
      </c>
      <c r="O27" s="81"/>
      <c r="P27" s="81"/>
      <c r="Q27" s="81"/>
      <c r="R27" s="161" t="s">
        <v>87</v>
      </c>
      <c r="S27" s="83" t="s">
        <v>87</v>
      </c>
      <c r="T27" s="84" t="s">
        <v>87</v>
      </c>
      <c r="U27" s="84" t="s">
        <v>87</v>
      </c>
      <c r="V27" s="85" t="s">
        <v>87</v>
      </c>
      <c r="W27" s="86" t="s">
        <v>87</v>
      </c>
      <c r="X27" s="20"/>
      <c r="Y27" s="24" t="str">
        <f t="shared" ca="1" si="3"/>
        <v/>
      </c>
      <c r="Z27" s="40" t="str">
        <f t="shared" si="4"/>
        <v/>
      </c>
      <c r="AA27" s="40" t="str">
        <f t="shared" si="5"/>
        <v/>
      </c>
      <c r="AB27" s="177" t="str">
        <f t="shared" si="6"/>
        <v/>
      </c>
      <c r="AC27" s="177" t="str">
        <f t="shared" si="6"/>
        <v/>
      </c>
      <c r="AD27" s="20" t="str">
        <f t="shared" ca="1" si="2"/>
        <v/>
      </c>
    </row>
    <row r="28" spans="1:30" ht="19.5" customHeight="1">
      <c r="A28" s="20">
        <f t="shared" si="0"/>
        <v>23</v>
      </c>
      <c r="B28" s="159"/>
      <c r="C28" s="71" t="s">
        <v>87</v>
      </c>
      <c r="D28" s="72" t="s">
        <v>87</v>
      </c>
      <c r="E28" s="72" t="s">
        <v>87</v>
      </c>
      <c r="F28" s="73" t="s">
        <v>87</v>
      </c>
      <c r="G28" s="74" t="s">
        <v>85</v>
      </c>
      <c r="H28" s="160" t="str">
        <f t="shared" si="7"/>
        <v/>
      </c>
      <c r="I28" s="76" t="s">
        <v>86</v>
      </c>
      <c r="J28" s="80" t="s">
        <v>87</v>
      </c>
      <c r="K28" s="87" t="s">
        <v>87</v>
      </c>
      <c r="L28" s="79" t="s">
        <v>87</v>
      </c>
      <c r="M28" s="80" t="s">
        <v>87</v>
      </c>
      <c r="N28" s="81" t="s">
        <v>87</v>
      </c>
      <c r="O28" s="81"/>
      <c r="P28" s="81"/>
      <c r="Q28" s="81"/>
      <c r="R28" s="161" t="s">
        <v>87</v>
      </c>
      <c r="S28" s="83" t="s">
        <v>87</v>
      </c>
      <c r="T28" s="84" t="s">
        <v>87</v>
      </c>
      <c r="U28" s="84" t="s">
        <v>87</v>
      </c>
      <c r="V28" s="85" t="s">
        <v>87</v>
      </c>
      <c r="W28" s="86" t="s">
        <v>87</v>
      </c>
      <c r="X28" s="20"/>
      <c r="Y28" s="24" t="str">
        <f t="shared" ca="1" si="3"/>
        <v/>
      </c>
      <c r="Z28" s="40" t="str">
        <f t="shared" si="4"/>
        <v/>
      </c>
      <c r="AA28" s="40" t="str">
        <f t="shared" si="5"/>
        <v/>
      </c>
      <c r="AB28" s="177" t="str">
        <f t="shared" si="6"/>
        <v/>
      </c>
      <c r="AC28" s="177" t="str">
        <f t="shared" si="6"/>
        <v/>
      </c>
      <c r="AD28" s="20" t="str">
        <f t="shared" ca="1" si="2"/>
        <v/>
      </c>
    </row>
    <row r="29" spans="1:30" ht="19.5" customHeight="1">
      <c r="A29" s="20">
        <f t="shared" si="0"/>
        <v>24</v>
      </c>
      <c r="B29" s="159"/>
      <c r="C29" s="71" t="s">
        <v>87</v>
      </c>
      <c r="D29" s="72" t="s">
        <v>87</v>
      </c>
      <c r="E29" s="72" t="s">
        <v>87</v>
      </c>
      <c r="F29" s="73" t="s">
        <v>87</v>
      </c>
      <c r="G29" s="74" t="s">
        <v>85</v>
      </c>
      <c r="H29" s="160" t="str">
        <f t="shared" si="7"/>
        <v/>
      </c>
      <c r="I29" s="76" t="s">
        <v>86</v>
      </c>
      <c r="J29" s="80" t="s">
        <v>87</v>
      </c>
      <c r="K29" s="87" t="s">
        <v>87</v>
      </c>
      <c r="L29" s="79" t="s">
        <v>87</v>
      </c>
      <c r="M29" s="80" t="s">
        <v>87</v>
      </c>
      <c r="N29" s="81" t="s">
        <v>87</v>
      </c>
      <c r="O29" s="81"/>
      <c r="P29" s="81"/>
      <c r="Q29" s="81"/>
      <c r="R29" s="161" t="s">
        <v>87</v>
      </c>
      <c r="S29" s="83" t="s">
        <v>87</v>
      </c>
      <c r="T29" s="84" t="s">
        <v>87</v>
      </c>
      <c r="U29" s="84" t="s">
        <v>87</v>
      </c>
      <c r="V29" s="85" t="s">
        <v>87</v>
      </c>
      <c r="W29" s="86" t="s">
        <v>87</v>
      </c>
      <c r="X29" s="20"/>
      <c r="Y29" s="24" t="str">
        <f t="shared" ca="1" si="3"/>
        <v/>
      </c>
      <c r="Z29" s="40" t="str">
        <f t="shared" si="4"/>
        <v/>
      </c>
      <c r="AA29" s="40" t="str">
        <f t="shared" si="5"/>
        <v/>
      </c>
      <c r="AB29" s="177" t="str">
        <f t="shared" si="6"/>
        <v/>
      </c>
      <c r="AC29" s="177" t="str">
        <f t="shared" si="6"/>
        <v/>
      </c>
      <c r="AD29" s="20" t="str">
        <f t="shared" ca="1" si="2"/>
        <v/>
      </c>
    </row>
    <row r="30" spans="1:30" ht="19.5" customHeight="1" thickBot="1">
      <c r="A30" s="20">
        <f t="shared" si="0"/>
        <v>25</v>
      </c>
      <c r="B30" s="162"/>
      <c r="C30" s="88" t="s">
        <v>87</v>
      </c>
      <c r="D30" s="89" t="s">
        <v>87</v>
      </c>
      <c r="E30" s="89" t="s">
        <v>87</v>
      </c>
      <c r="F30" s="90" t="s">
        <v>87</v>
      </c>
      <c r="G30" s="91" t="s">
        <v>85</v>
      </c>
      <c r="H30" s="160" t="str">
        <f t="shared" si="7"/>
        <v/>
      </c>
      <c r="I30" s="92" t="s">
        <v>86</v>
      </c>
      <c r="J30" s="93" t="s">
        <v>87</v>
      </c>
      <c r="K30" s="94" t="s">
        <v>87</v>
      </c>
      <c r="L30" s="95" t="s">
        <v>87</v>
      </c>
      <c r="M30" s="93" t="s">
        <v>87</v>
      </c>
      <c r="N30" s="96" t="s">
        <v>87</v>
      </c>
      <c r="O30" s="96"/>
      <c r="P30" s="96"/>
      <c r="Q30" s="96"/>
      <c r="R30" s="163" t="s">
        <v>87</v>
      </c>
      <c r="S30" s="98" t="s">
        <v>87</v>
      </c>
      <c r="T30" s="97" t="s">
        <v>87</v>
      </c>
      <c r="U30" s="99" t="s">
        <v>87</v>
      </c>
      <c r="V30" s="100" t="s">
        <v>87</v>
      </c>
      <c r="W30" s="101" t="s">
        <v>87</v>
      </c>
      <c r="X30" s="20"/>
      <c r="Y30" s="24" t="str">
        <f t="shared" ca="1" si="3"/>
        <v/>
      </c>
      <c r="Z30" s="40" t="str">
        <f t="shared" si="4"/>
        <v/>
      </c>
      <c r="AA30" s="40" t="str">
        <f t="shared" si="5"/>
        <v/>
      </c>
      <c r="AB30" s="177" t="str">
        <f t="shared" si="6"/>
        <v/>
      </c>
      <c r="AC30" s="177" t="str">
        <f t="shared" si="6"/>
        <v/>
      </c>
      <c r="AD30" s="20" t="str">
        <f t="shared" ca="1" si="2"/>
        <v/>
      </c>
    </row>
    <row r="31" spans="1:30" ht="14.25" customHeight="1" thickBot="1">
      <c r="A31" s="102" t="s">
        <v>88</v>
      </c>
      <c r="B31" s="164">
        <f>COUNTIF(B6:B30,"日バ申請")</f>
        <v>0</v>
      </c>
      <c r="C31" s="165">
        <f>COUNTIF(C6:C30,"A")</f>
        <v>0</v>
      </c>
      <c r="D31" s="166">
        <f>COUNTIF(D6:D30,"B")</f>
        <v>0</v>
      </c>
      <c r="E31" s="166">
        <f>COUNTIF(E6:E30,"C")</f>
        <v>0</v>
      </c>
      <c r="F31" s="167">
        <f>COUNTIF(F6:F30,"D")</f>
        <v>0</v>
      </c>
      <c r="G31" s="105"/>
      <c r="H31" s="106">
        <f>MAX(A5:A31)-COUNTIF(H6:H30,"")</f>
        <v>0</v>
      </c>
      <c r="I31" s="107"/>
      <c r="J31" s="108"/>
      <c r="K31" s="109"/>
      <c r="L31" s="110"/>
      <c r="M31" s="110"/>
      <c r="N31" s="110"/>
      <c r="O31" s="108"/>
      <c r="P31" s="111"/>
      <c r="Q31" s="111"/>
      <c r="R31" s="112" t="s">
        <v>89</v>
      </c>
      <c r="S31" s="111"/>
      <c r="T31" s="111"/>
      <c r="U31" s="113"/>
      <c r="V31" s="114"/>
      <c r="W31" s="114"/>
      <c r="X31" s="20"/>
    </row>
    <row r="32" spans="1:30" ht="16.5" customHeight="1">
      <c r="B32" s="115" t="s">
        <v>90</v>
      </c>
      <c r="H32" s="24"/>
      <c r="M32" s="54"/>
      <c r="N32" s="54"/>
      <c r="V32" s="116" t="s">
        <v>91</v>
      </c>
      <c r="W32" s="117"/>
      <c r="X32" s="27" t="s">
        <v>8</v>
      </c>
      <c r="Y32" s="27"/>
    </row>
    <row r="33" spans="2:23" ht="21" customHeight="1">
      <c r="B33" s="118" t="s">
        <v>92</v>
      </c>
      <c r="G33" s="54"/>
      <c r="H33" s="119"/>
      <c r="I33" s="120"/>
      <c r="J33" s="28"/>
      <c r="K33" s="28"/>
      <c r="L33" s="24"/>
      <c r="P33" s="121" t="s">
        <v>93</v>
      </c>
      <c r="Q33" s="122"/>
      <c r="R33" s="123" t="s">
        <v>94</v>
      </c>
      <c r="S33" s="124"/>
      <c r="T33" s="124"/>
      <c r="U33" s="125" t="s">
        <v>95</v>
      </c>
      <c r="V33" s="126" t="s" ph="1">
        <v>96</v>
      </c>
      <c r="W33" s="127"/>
    </row>
    <row r="34" spans="2:23" ht="16.5" customHeight="1">
      <c r="B34" s="128" t="s">
        <v>97</v>
      </c>
      <c r="C34" s="129"/>
      <c r="D34" s="129"/>
      <c r="E34" s="129"/>
      <c r="F34" s="129"/>
      <c r="G34" s="130"/>
      <c r="H34" s="131"/>
      <c r="I34" s="132"/>
      <c r="J34" s="133"/>
      <c r="K34" s="133"/>
      <c r="L34" s="134"/>
      <c r="M34" s="134"/>
      <c r="N34" s="134"/>
      <c r="O34" s="135"/>
      <c r="P34" s="135"/>
      <c r="Q34" s="136" t="s">
        <v>98</v>
      </c>
      <c r="R34" s="74"/>
      <c r="S34" s="74"/>
      <c r="T34" s="74"/>
      <c r="U34" s="137"/>
      <c r="V34" s="138" t="s">
        <v>99</v>
      </c>
      <c r="W34" s="139" t="s">
        <v>100</v>
      </c>
    </row>
    <row r="35" spans="2:23" ht="15.75" customHeight="1">
      <c r="B35" s="140" t="s">
        <v>101</v>
      </c>
      <c r="C35" s="141"/>
      <c r="D35" s="141"/>
      <c r="E35" s="141"/>
      <c r="F35" s="141"/>
      <c r="G35" s="142"/>
      <c r="H35" s="143"/>
      <c r="I35" s="144"/>
      <c r="J35" s="145"/>
      <c r="K35" s="145"/>
      <c r="L35" s="146"/>
      <c r="M35" s="146"/>
      <c r="N35" s="146"/>
      <c r="O35" s="135"/>
      <c r="P35" s="147" t="s">
        <v>102</v>
      </c>
      <c r="Q35" s="148"/>
      <c r="R35" s="148"/>
      <c r="S35" s="148"/>
      <c r="U35" s="24"/>
      <c r="V35" s="149"/>
      <c r="W35" s="148"/>
    </row>
    <row r="36" spans="2:23" ht="15.75" customHeight="1">
      <c r="B36" s="150" t="s">
        <v>103</v>
      </c>
      <c r="G36" s="54"/>
      <c r="H36" s="119"/>
      <c r="I36" s="120"/>
      <c r="J36" s="28"/>
      <c r="K36" s="28"/>
      <c r="L36" s="39"/>
      <c r="M36" s="39"/>
      <c r="N36" s="39"/>
      <c r="P36" s="39"/>
    </row>
    <row r="37" spans="2:23" ht="15.75" customHeight="1">
      <c r="C37" s="168" t="s">
        <v>104</v>
      </c>
      <c r="D37" s="153"/>
      <c r="E37" s="153"/>
      <c r="F37" s="153"/>
      <c r="G37" s="153"/>
      <c r="H37" s="153"/>
      <c r="I37" s="153"/>
      <c r="J37" s="153"/>
      <c r="L37" s="154" t="s">
        <v>105</v>
      </c>
      <c r="M37" s="152"/>
      <c r="N37" s="155"/>
      <c r="O37" s="152"/>
      <c r="P37" s="152"/>
      <c r="Q37" s="135"/>
      <c r="R37" s="135"/>
      <c r="S37" s="135"/>
      <c r="W37" s="24"/>
    </row>
    <row r="38" spans="2:23" ht="13.5" customHeight="1">
      <c r="H38" s="24"/>
      <c r="S38" s="39"/>
      <c r="W38" s="24"/>
    </row>
    <row r="39" spans="2:23" ht="13.5" customHeight="1">
      <c r="H39" s="24"/>
    </row>
    <row r="40" spans="2:23" ht="13.5" customHeight="1">
      <c r="H40" s="24"/>
    </row>
    <row r="45" spans="2:23" ht="21.75">
      <c r="U45" s="39" ph="1"/>
    </row>
    <row r="48" spans="2:23" ht="21.75">
      <c r="Q48" s="24" ph="1"/>
    </row>
    <row r="49" spans="17:17" ht="21.75">
      <c r="Q49" s="24" ph="1"/>
    </row>
    <row r="50" spans="17:17" ht="21.75">
      <c r="Q50" s="24" ph="1"/>
    </row>
    <row r="51" spans="17:17" ht="21.75">
      <c r="Q51" s="24" ph="1"/>
    </row>
  </sheetData>
  <sheetProtection sheet="1" objects="1" scenarios="1" formatCells="0" selectLockedCells="1"/>
  <mergeCells count="8">
    <mergeCell ref="R4:U4"/>
    <mergeCell ref="V4:X4"/>
    <mergeCell ref="P1:Q1"/>
    <mergeCell ref="B2:G2"/>
    <mergeCell ref="H2:I2"/>
    <mergeCell ref="J2:K2"/>
    <mergeCell ref="B3:H3"/>
    <mergeCell ref="R3:U3"/>
  </mergeCells>
  <phoneticPr fontId="3"/>
  <dataValidations count="7">
    <dataValidation imeMode="hiragana" allowBlank="1" showInputMessage="1" showErrorMessage="1" sqref="T6:U31 J6:K30 M6:N30"/>
    <dataValidation type="list" allowBlank="1" showInputMessage="1" showErrorMessage="1" sqref="F6:F30">
      <formula1>$AE$1:$AE$2</formula1>
    </dataValidation>
    <dataValidation type="list" allowBlank="1" showInputMessage="1" showErrorMessage="1" sqref="B6:B30">
      <formula1>$AA$2:$AA$3</formula1>
    </dataValidation>
    <dataValidation imeMode="halfKatakana" allowBlank="1" showInputMessage="1" showErrorMessage="1" sqref="S6:S30"/>
    <dataValidation type="list" allowBlank="1" showInputMessage="1" showErrorMessage="1" sqref="C6:C30">
      <formula1>$AB$1:$AB$2</formula1>
    </dataValidation>
    <dataValidation type="list" allowBlank="1" showInputMessage="1" showErrorMessage="1" sqref="D6:D30">
      <formula1>$AC$1:$AC$2</formula1>
    </dataValidation>
    <dataValidation type="list" allowBlank="1" showInputMessage="1" showErrorMessage="1" sqref="E6:E30">
      <formula1>$AD$1:$AD$2</formula1>
    </dataValidation>
  </dataValidations>
  <pageMargins left="0.59055118110236227" right="0" top="0.39370078740157483" bottom="0" header="0" footer="0"/>
  <pageSetup paperSize="9" scale="8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U41"/>
  <sheetViews>
    <sheetView view="pageBreakPreview" zoomScaleNormal="100" zoomScaleSheetLayoutView="100" workbookViewId="0">
      <selection activeCell="G10" sqref="G10:G11"/>
    </sheetView>
  </sheetViews>
  <sheetFormatPr defaultRowHeight="13.5"/>
  <cols>
    <col min="1" max="1" width="5" style="3" customWidth="1"/>
    <col min="2" max="2" width="9" style="3" customWidth="1"/>
    <col min="3" max="3" width="4" style="3" customWidth="1"/>
    <col min="4" max="4" width="9" style="3" customWidth="1"/>
    <col min="5" max="5" width="9" style="3"/>
    <col min="6" max="7" width="9" style="3" customWidth="1"/>
    <col min="8" max="8" width="4" style="3" customWidth="1"/>
    <col min="9" max="11" width="9" style="3"/>
    <col min="12" max="12" width="5" style="3" customWidth="1"/>
    <col min="13" max="13" width="9" style="3"/>
    <col min="14" max="14" width="9" style="3" hidden="1" customWidth="1"/>
    <col min="15" max="15" width="9" style="3"/>
    <col min="16" max="16" width="7" style="3" bestFit="1" customWidth="1"/>
    <col min="17" max="19" width="9" style="3"/>
    <col min="20" max="21" width="9" style="3" hidden="1" customWidth="1"/>
    <col min="22" max="16384" width="9" style="3"/>
  </cols>
  <sheetData>
    <row r="2" spans="1:21" ht="18.75">
      <c r="B2" s="297" t="s">
        <v>137</v>
      </c>
      <c r="C2" s="297"/>
      <c r="D2" s="297"/>
      <c r="E2" s="297"/>
      <c r="F2" s="297"/>
      <c r="G2" s="297"/>
      <c r="H2" s="297"/>
      <c r="I2" s="297"/>
      <c r="J2" s="297"/>
      <c r="K2" s="178"/>
    </row>
    <row r="3" spans="1:21" ht="14.25" customHeight="1" thickBot="1">
      <c r="B3" s="179"/>
      <c r="C3" s="179"/>
      <c r="D3" s="179"/>
      <c r="K3" s="180" t="s">
        <v>0</v>
      </c>
    </row>
    <row r="4" spans="1:21" ht="18" thickBot="1">
      <c r="B4" s="298" t="s">
        <v>15</v>
      </c>
      <c r="C4" s="298"/>
      <c r="D4" s="4" t="s">
        <v>16</v>
      </c>
      <c r="E4" s="298" t="str">
        <f>IF(K4="","",'【原本】(男)'!B3)</f>
        <v/>
      </c>
      <c r="F4" s="298"/>
      <c r="G4" s="298"/>
      <c r="H4" s="298"/>
      <c r="I4" s="298"/>
      <c r="J4" s="3" t="s">
        <v>17</v>
      </c>
      <c r="K4" s="181" t="str">
        <f>IF('【原本】(男)'!A3="","",'【原本】(男)'!A3)</f>
        <v/>
      </c>
    </row>
    <row r="5" spans="1:21" ht="22.5" customHeight="1">
      <c r="B5" s="299" t="s">
        <v>138</v>
      </c>
      <c r="C5" s="300"/>
      <c r="D5" s="301"/>
      <c r="E5" s="182" t="str">
        <f>IF(K4="","",'【原本】(男)'!J3)</f>
        <v/>
      </c>
      <c r="F5" s="183" t="str">
        <f>IF(K4="","",'【原本】(男)'!K3)</f>
        <v/>
      </c>
      <c r="G5" s="302" t="s">
        <v>19</v>
      </c>
      <c r="H5" s="303"/>
      <c r="I5" s="304"/>
      <c r="J5" s="305" t="str">
        <f>IF(K4="","",'【原本】(男)'!W3)</f>
        <v/>
      </c>
      <c r="K5" s="306"/>
    </row>
    <row r="6" spans="1:21" ht="22.5" customHeight="1" thickBot="1">
      <c r="B6" s="307" t="s">
        <v>20</v>
      </c>
      <c r="C6" s="308"/>
      <c r="D6" s="309" t="str">
        <f>IF(K4="","",'【原本】(男)'!L3)</f>
        <v/>
      </c>
      <c r="E6" s="310"/>
      <c r="F6" s="311" t="str">
        <f>IF(K4="","",CONCATENATE('【原本】(男)'!M3,'【原本】(男)'!N3))</f>
        <v/>
      </c>
      <c r="G6" s="311"/>
      <c r="H6" s="311"/>
      <c r="I6" s="311"/>
      <c r="J6" s="311"/>
      <c r="K6" s="312"/>
    </row>
    <row r="7" spans="1:21" ht="14.25" customHeight="1">
      <c r="B7" s="184"/>
      <c r="C7" s="184"/>
      <c r="D7" s="183"/>
      <c r="E7" s="183"/>
      <c r="F7" s="184"/>
      <c r="G7" s="183"/>
      <c r="H7" s="183"/>
      <c r="I7" s="183"/>
      <c r="J7" s="183"/>
      <c r="K7" s="183"/>
      <c r="P7" s="185"/>
    </row>
    <row r="8" spans="1:21" s="186" customFormat="1" ht="22.5" customHeight="1" thickBot="1">
      <c r="B8" s="313" t="s">
        <v>139</v>
      </c>
      <c r="C8" s="313"/>
      <c r="D8" s="187">
        <f>COUNT(B10:B33)</f>
        <v>0</v>
      </c>
      <c r="E8" s="314" t="s">
        <v>135</v>
      </c>
      <c r="F8" s="314"/>
      <c r="I8" s="187">
        <f>COUNT(G10:G33)</f>
        <v>0</v>
      </c>
      <c r="J8" s="188" t="s">
        <v>140</v>
      </c>
      <c r="L8" s="185"/>
      <c r="P8" s="1" t="s">
        <v>141</v>
      </c>
      <c r="Q8" s="189" t="s">
        <v>10</v>
      </c>
      <c r="R8" s="1" t="s">
        <v>11</v>
      </c>
      <c r="T8" s="2" t="s">
        <v>142</v>
      </c>
      <c r="U8" s="2" t="s">
        <v>142</v>
      </c>
    </row>
    <row r="9" spans="1:21" ht="22.5" customHeight="1">
      <c r="B9" s="190" t="s">
        <v>143</v>
      </c>
      <c r="C9" s="191" t="s">
        <v>6</v>
      </c>
      <c r="D9" s="315" t="s">
        <v>144</v>
      </c>
      <c r="E9" s="316"/>
      <c r="F9" s="192" t="s">
        <v>145</v>
      </c>
      <c r="G9" s="193" t="s">
        <v>143</v>
      </c>
      <c r="H9" s="191" t="s">
        <v>6</v>
      </c>
      <c r="I9" s="315" t="s">
        <v>144</v>
      </c>
      <c r="J9" s="316"/>
      <c r="K9" s="194" t="s">
        <v>145</v>
      </c>
      <c r="O9" s="195"/>
      <c r="P9" s="271" t="str">
        <f>'【原本】(男)'!H6</f>
        <v/>
      </c>
      <c r="Q9" s="272">
        <f>'【原本】(男)'!J6</f>
        <v>0</v>
      </c>
      <c r="R9" s="271">
        <f>'【原本】(男)'!K6</f>
        <v>0</v>
      </c>
      <c r="T9" s="198"/>
      <c r="U9" s="198"/>
    </row>
    <row r="10" spans="1:21" ht="22.5" customHeight="1">
      <c r="A10" s="3">
        <f>A8+1</f>
        <v>1</v>
      </c>
      <c r="B10" s="199"/>
      <c r="C10" s="200"/>
      <c r="D10" s="201" t="str">
        <f t="shared" ref="D10:D33" si="0">IF(B10="","",IF(T10="外部",VLOOKUP(MATCH(B10,協会登録者男子番号,0),協会登録男子名簿,2,FALSE),IF(C10="外",VLOOKUP(MATCH(B10,協会登録者男子番号,0),協会登録男子名簿,12,FALSE),VLOOKUP(B10,男子登録番号,3,FALSE))))</f>
        <v/>
      </c>
      <c r="E10" s="202" t="str">
        <f t="shared" ref="E10:E33" si="1">IF(B10="","",IF(T10="外部",VLOOKUP(MATCH(B10,協会登録者男子番号,0),協会登録男子名簿,3,FALSE),IF(C10="外",VLOOKUP(MATCH(B10,協会登録者男子番号,0),協会登録男子名簿,13,FALSE),VLOOKUP(B10,男子登録番号,4,FALSE))))</f>
        <v/>
      </c>
      <c r="F10" s="203" t="str">
        <f t="shared" ref="F10:F33" si="2">IF(B10="","",IF(T10="外部",VLOOKUP(MATCH(B10,協会登録者男子番号,0),協会登録男子名簿,7,FALSE),IF(C10="外",VLOOKUP(MATCH(B10,協会登録者男子番号,0),協会登録男子名簿,14,FALSE),VLOOKUP(B10,男子登録番号,19,FALSE))))</f>
        <v/>
      </c>
      <c r="G10" s="317"/>
      <c r="H10" s="319"/>
      <c r="I10" s="321" t="str">
        <f>IF(G10="","",IF(U10="外部",VLOOKUP(MATCH(G10,協会登録者男子番号,0),協会登録男子名簿,2,FALSE),IF(H10="外",VLOOKUP(MATCH(G10,協会登録者男子番号,0),協会登録男子名簿,12,FALSE),VLOOKUP(G10,男子登録番号,3,FALSE))))</f>
        <v/>
      </c>
      <c r="J10" s="323" t="str">
        <f>IF(G10="","",IF(U10="外部",VLOOKUP(MATCH(G10,協会登録者男子番号,0),協会登録男子名簿,3,FALSE),IF(H10="外",VLOOKUP(MATCH(G10,協会登録者男子番号,0),協会登録男子名簿,13,FALSE),VLOOKUP(G10,男子登録番号,4,FALSE))))</f>
        <v/>
      </c>
      <c r="K10" s="325" t="str">
        <f>IF(G10="","",IF(U10="外部",VLOOKUP(MATCH(G10,協会登録者男子番号,0),協会登録男子名簿,7,FALSE),IF(H10="外",VLOOKUP(MATCH(G10,協会登録者男子番号,0),協会登録男子名簿,14,FALSE),VLOOKUP(G10,男子登録番号,19,FALSE))))</f>
        <v/>
      </c>
      <c r="L10" s="204">
        <f>L8+1</f>
        <v>1</v>
      </c>
      <c r="N10" s="205" t="s">
        <v>146</v>
      </c>
      <c r="O10" s="195"/>
      <c r="P10" s="271" t="str">
        <f>'【原本】(男)'!H7</f>
        <v/>
      </c>
      <c r="Q10" s="272">
        <f>'【原本】(男)'!J7</f>
        <v>0</v>
      </c>
      <c r="R10" s="271">
        <f>'【原本】(男)'!K7</f>
        <v>0</v>
      </c>
      <c r="T10" s="198" t="str">
        <f t="shared" ref="T10:T33" si="3">IF(C10="外",$T$8,"")</f>
        <v/>
      </c>
      <c r="U10" s="198" t="str">
        <f>IF(H10="外",$U$8,"")</f>
        <v/>
      </c>
    </row>
    <row r="11" spans="1:21" ht="22.5" customHeight="1">
      <c r="B11" s="206"/>
      <c r="C11" s="207"/>
      <c r="D11" s="208" t="str">
        <f t="shared" si="0"/>
        <v/>
      </c>
      <c r="E11" s="209" t="str">
        <f t="shared" si="1"/>
        <v/>
      </c>
      <c r="F11" s="210" t="str">
        <f t="shared" si="2"/>
        <v/>
      </c>
      <c r="G11" s="318"/>
      <c r="H11" s="320"/>
      <c r="I11" s="322"/>
      <c r="J11" s="324"/>
      <c r="K11" s="326"/>
      <c r="L11" s="204"/>
      <c r="O11" s="195"/>
      <c r="P11" s="271" t="str">
        <f>'【原本】(男)'!H8</f>
        <v/>
      </c>
      <c r="Q11" s="272">
        <f>'【原本】(男)'!J8</f>
        <v>0</v>
      </c>
      <c r="R11" s="271">
        <f>'【原本】(男)'!K8</f>
        <v>0</v>
      </c>
      <c r="T11" s="198" t="str">
        <f t="shared" si="3"/>
        <v/>
      </c>
      <c r="U11" s="198"/>
    </row>
    <row r="12" spans="1:21" ht="22.5" customHeight="1">
      <c r="A12" s="3">
        <f>A10+1</f>
        <v>2</v>
      </c>
      <c r="B12" s="199"/>
      <c r="C12" s="200"/>
      <c r="D12" s="201" t="str">
        <f t="shared" si="0"/>
        <v/>
      </c>
      <c r="E12" s="202" t="str">
        <f t="shared" si="1"/>
        <v/>
      </c>
      <c r="F12" s="203" t="str">
        <f t="shared" si="2"/>
        <v/>
      </c>
      <c r="G12" s="317"/>
      <c r="H12" s="319"/>
      <c r="I12" s="321" t="str">
        <f>IF(G12="","",IF(U12="外部",VLOOKUP(MATCH(G12,協会登録者男子番号,0),協会登録男子名簿,2,FALSE),IF(H12="外",VLOOKUP(MATCH(G12,協会登録者男子番号,0),協会登録男子名簿,12,FALSE),VLOOKUP(G12,男子登録番号,3,FALSE))))</f>
        <v/>
      </c>
      <c r="J12" s="323" t="str">
        <f>IF(G12="","",IF(U12="外部",VLOOKUP(MATCH(G12,協会登録者男子番号,0),協会登録男子名簿,3,FALSE),IF(H12="外",VLOOKUP(MATCH(G12,協会登録者男子番号,0),協会登録男子名簿,13,FALSE),VLOOKUP(G12,男子登録番号,4,FALSE))))</f>
        <v/>
      </c>
      <c r="K12" s="325" t="str">
        <f>IF(G12="","",IF(U12="外部",VLOOKUP(MATCH(G12,協会登録者男子番号,0),協会登録男子名簿,7,FALSE),IF(H12="外",VLOOKUP(MATCH(G12,協会登録者男子番号,0),協会登録男子名簿,14,FALSE),VLOOKUP(G12,男子登録番号,19,FALSE))))</f>
        <v/>
      </c>
      <c r="L12" s="204">
        <f>L10+1</f>
        <v>2</v>
      </c>
      <c r="N12" s="3" t="s">
        <v>2</v>
      </c>
      <c r="O12" s="195"/>
      <c r="P12" s="271" t="str">
        <f>'【原本】(男)'!H9</f>
        <v/>
      </c>
      <c r="Q12" s="272">
        <f>'【原本】(男)'!J9</f>
        <v>0</v>
      </c>
      <c r="R12" s="271">
        <f>'【原本】(男)'!K9</f>
        <v>0</v>
      </c>
      <c r="T12" s="198" t="str">
        <f t="shared" si="3"/>
        <v/>
      </c>
      <c r="U12" s="198" t="str">
        <f>IF(H12="外",$U$8,"")</f>
        <v/>
      </c>
    </row>
    <row r="13" spans="1:21" ht="22.5" customHeight="1">
      <c r="B13" s="206"/>
      <c r="C13" s="207"/>
      <c r="D13" s="208" t="str">
        <f t="shared" si="0"/>
        <v/>
      </c>
      <c r="E13" s="209" t="str">
        <f t="shared" si="1"/>
        <v/>
      </c>
      <c r="F13" s="210" t="str">
        <f t="shared" si="2"/>
        <v/>
      </c>
      <c r="G13" s="318"/>
      <c r="H13" s="320"/>
      <c r="I13" s="322"/>
      <c r="J13" s="324"/>
      <c r="K13" s="326"/>
      <c r="L13" s="204"/>
      <c r="N13" s="3" t="s">
        <v>4</v>
      </c>
      <c r="O13" s="195"/>
      <c r="P13" s="271" t="str">
        <f>'【原本】(男)'!H10</f>
        <v/>
      </c>
      <c r="Q13" s="272">
        <f>'【原本】(男)'!J10</f>
        <v>0</v>
      </c>
      <c r="R13" s="271">
        <f>'【原本】(男)'!K10</f>
        <v>0</v>
      </c>
      <c r="T13" s="198" t="str">
        <f t="shared" si="3"/>
        <v/>
      </c>
      <c r="U13" s="198"/>
    </row>
    <row r="14" spans="1:21" ht="22.5" customHeight="1">
      <c r="A14" s="3">
        <f>A12+1</f>
        <v>3</v>
      </c>
      <c r="B14" s="199"/>
      <c r="C14" s="200"/>
      <c r="D14" s="201" t="str">
        <f t="shared" si="0"/>
        <v/>
      </c>
      <c r="E14" s="202" t="str">
        <f t="shared" si="1"/>
        <v/>
      </c>
      <c r="F14" s="203" t="str">
        <f t="shared" si="2"/>
        <v/>
      </c>
      <c r="G14" s="317"/>
      <c r="H14" s="319"/>
      <c r="I14" s="321" t="str">
        <f>IF(G14="","",IF(U14="外部",VLOOKUP(MATCH(G14,協会登録者男子番号,0),協会登録男子名簿,2,FALSE),IF(H14="外",VLOOKUP(MATCH(G14,協会登録者男子番号,0),協会登録男子名簿,12,FALSE),VLOOKUP(G14,男子登録番号,3,FALSE))))</f>
        <v/>
      </c>
      <c r="J14" s="323" t="str">
        <f>IF(G14="","",IF(U14="外部",VLOOKUP(MATCH(G14,協会登録者男子番号,0),協会登録男子名簿,3,FALSE),IF(H14="外",VLOOKUP(MATCH(G14,協会登録者男子番号,0),協会登録男子名簿,13,FALSE),VLOOKUP(G14,男子登録番号,4,FALSE))))</f>
        <v/>
      </c>
      <c r="K14" s="325" t="str">
        <f>IF(G14="","",IF(U14="外部",VLOOKUP(MATCH(G14,協会登録者男子番号,0),協会登録男子名簿,7,FALSE),IF(H14="外",VLOOKUP(MATCH(G14,協会登録者男子番号,0),協会登録男子名簿,14,FALSE),VLOOKUP(G14,男子登録番号,19,FALSE))))</f>
        <v/>
      </c>
      <c r="L14" s="204">
        <f>L12+1</f>
        <v>3</v>
      </c>
      <c r="N14" s="3" t="s">
        <v>5</v>
      </c>
      <c r="O14" s="195"/>
      <c r="P14" s="271" t="str">
        <f>'【原本】(男)'!H11</f>
        <v/>
      </c>
      <c r="Q14" s="272">
        <f>'【原本】(男)'!J11</f>
        <v>0</v>
      </c>
      <c r="R14" s="271">
        <f>'【原本】(男)'!K11</f>
        <v>0</v>
      </c>
      <c r="T14" s="198" t="str">
        <f t="shared" si="3"/>
        <v/>
      </c>
      <c r="U14" s="198" t="str">
        <f>IF(H14="外",$U$8,"")</f>
        <v/>
      </c>
    </row>
    <row r="15" spans="1:21" ht="22.5" customHeight="1">
      <c r="B15" s="206"/>
      <c r="C15" s="207"/>
      <c r="D15" s="208" t="str">
        <f t="shared" si="0"/>
        <v/>
      </c>
      <c r="E15" s="209" t="str">
        <f t="shared" si="1"/>
        <v/>
      </c>
      <c r="F15" s="210" t="str">
        <f t="shared" si="2"/>
        <v/>
      </c>
      <c r="G15" s="318"/>
      <c r="H15" s="320"/>
      <c r="I15" s="322"/>
      <c r="J15" s="324"/>
      <c r="K15" s="326"/>
      <c r="L15" s="204"/>
      <c r="N15" s="3" t="s">
        <v>76</v>
      </c>
      <c r="O15" s="195"/>
      <c r="P15" s="271" t="str">
        <f>'【原本】(男)'!H12</f>
        <v/>
      </c>
      <c r="Q15" s="272">
        <f>'【原本】(男)'!J12</f>
        <v>0</v>
      </c>
      <c r="R15" s="271">
        <f>'【原本】(男)'!K12</f>
        <v>0</v>
      </c>
      <c r="T15" s="198" t="str">
        <f t="shared" si="3"/>
        <v/>
      </c>
      <c r="U15" s="198"/>
    </row>
    <row r="16" spans="1:21" ht="22.5" customHeight="1">
      <c r="A16" s="3">
        <f>A14+1</f>
        <v>4</v>
      </c>
      <c r="B16" s="199"/>
      <c r="C16" s="200"/>
      <c r="D16" s="201" t="str">
        <f t="shared" si="0"/>
        <v/>
      </c>
      <c r="E16" s="202" t="str">
        <f t="shared" si="1"/>
        <v/>
      </c>
      <c r="F16" s="203" t="str">
        <f t="shared" si="2"/>
        <v/>
      </c>
      <c r="G16" s="317"/>
      <c r="H16" s="319"/>
      <c r="I16" s="321" t="str">
        <f>IF(G16="","",IF(U16="外部",VLOOKUP(MATCH(G16,協会登録者男子番号,0),協会登録男子名簿,2,FALSE),IF(H16="外",VLOOKUP(MATCH(G16,協会登録者男子番号,0),協会登録男子名簿,12,FALSE),VLOOKUP(G16,男子登録番号,3,FALSE))))</f>
        <v/>
      </c>
      <c r="J16" s="323" t="str">
        <f>IF(G16="","",IF(U16="外部",VLOOKUP(MATCH(G16,協会登録者男子番号,0),協会登録男子名簿,3,FALSE),IF(H16="外",VLOOKUP(MATCH(G16,協会登録者男子番号,0),協会登録男子名簿,13,FALSE),VLOOKUP(G16,男子登録番号,4,FALSE))))</f>
        <v/>
      </c>
      <c r="K16" s="325" t="str">
        <f>IF(G16="","",IF(U16="外部",VLOOKUP(MATCH(G16,協会登録者男子番号,0),協会登録男子名簿,7,FALSE),IF(H16="外",VLOOKUP(MATCH(G16,協会登録者男子番号,0),協会登録男子名簿,14,FALSE),VLOOKUP(G16,男子登録番号,19,FALSE))))</f>
        <v/>
      </c>
      <c r="L16" s="204">
        <f>L14+1</f>
        <v>4</v>
      </c>
      <c r="O16" s="195"/>
      <c r="P16" s="271" t="str">
        <f>'【原本】(男)'!H13</f>
        <v/>
      </c>
      <c r="Q16" s="272">
        <f>'【原本】(男)'!J13</f>
        <v>0</v>
      </c>
      <c r="R16" s="271">
        <f>'【原本】(男)'!K13</f>
        <v>0</v>
      </c>
      <c r="T16" s="198" t="str">
        <f t="shared" si="3"/>
        <v/>
      </c>
      <c r="U16" s="198" t="str">
        <f>IF(H16="外",$U$8,"")</f>
        <v/>
      </c>
    </row>
    <row r="17" spans="1:21" ht="22.5" customHeight="1">
      <c r="B17" s="206"/>
      <c r="C17" s="207"/>
      <c r="D17" s="208" t="str">
        <f t="shared" si="0"/>
        <v/>
      </c>
      <c r="E17" s="209" t="str">
        <f t="shared" si="1"/>
        <v/>
      </c>
      <c r="F17" s="210" t="str">
        <f t="shared" si="2"/>
        <v/>
      </c>
      <c r="G17" s="318"/>
      <c r="H17" s="320"/>
      <c r="I17" s="322"/>
      <c r="J17" s="324"/>
      <c r="K17" s="326"/>
      <c r="L17" s="204"/>
      <c r="O17" s="195"/>
      <c r="P17" s="271" t="str">
        <f>'【原本】(男)'!H14</f>
        <v/>
      </c>
      <c r="Q17" s="272">
        <f>'【原本】(男)'!J14</f>
        <v>0</v>
      </c>
      <c r="R17" s="271">
        <f>'【原本】(男)'!K14</f>
        <v>0</v>
      </c>
      <c r="T17" s="198" t="str">
        <f t="shared" si="3"/>
        <v/>
      </c>
      <c r="U17" s="198"/>
    </row>
    <row r="18" spans="1:21" ht="22.5" customHeight="1">
      <c r="A18" s="3">
        <f>A16+1</f>
        <v>5</v>
      </c>
      <c r="B18" s="199"/>
      <c r="C18" s="200"/>
      <c r="D18" s="201" t="str">
        <f t="shared" si="0"/>
        <v/>
      </c>
      <c r="E18" s="202" t="str">
        <f t="shared" si="1"/>
        <v/>
      </c>
      <c r="F18" s="203" t="str">
        <f t="shared" si="2"/>
        <v/>
      </c>
      <c r="G18" s="317"/>
      <c r="H18" s="319"/>
      <c r="I18" s="321" t="str">
        <f>IF(G18="","",IF(U18="外部",VLOOKUP(MATCH(G18,協会登録者男子番号,0),協会登録男子名簿,2,FALSE),IF(H18="外",VLOOKUP(MATCH(G18,協会登録者男子番号,0),協会登録男子名簿,12,FALSE),VLOOKUP(G18,男子登録番号,3,FALSE))))</f>
        <v/>
      </c>
      <c r="J18" s="323" t="str">
        <f>IF(G18="","",IF(U18="外部",VLOOKUP(MATCH(G18,協会登録者男子番号,0),協会登録男子名簿,3,FALSE),IF(H18="外",VLOOKUP(MATCH(G18,協会登録者男子番号,0),協会登録男子名簿,13,FALSE),VLOOKUP(G18,男子登録番号,4,FALSE))))</f>
        <v/>
      </c>
      <c r="K18" s="325" t="str">
        <f>IF(G18="","",IF(U18="外部",VLOOKUP(MATCH(G18,協会登録者男子番号,0),協会登録男子名簿,7,FALSE),IF(H18="外",VLOOKUP(MATCH(G18,協会登録者男子番号,0),協会登録男子名簿,14,FALSE),VLOOKUP(G18,男子登録番号,19,FALSE))))</f>
        <v/>
      </c>
      <c r="L18" s="204">
        <f>L16+1</f>
        <v>5</v>
      </c>
      <c r="N18" s="3" t="s">
        <v>12</v>
      </c>
      <c r="O18" s="195"/>
      <c r="P18" s="271" t="str">
        <f>'【原本】(男)'!H15</f>
        <v/>
      </c>
      <c r="Q18" s="272">
        <f>'【原本】(男)'!J15</f>
        <v>0</v>
      </c>
      <c r="R18" s="271">
        <f>'【原本】(男)'!K15</f>
        <v>0</v>
      </c>
      <c r="T18" s="198" t="str">
        <f t="shared" si="3"/>
        <v/>
      </c>
      <c r="U18" s="198" t="str">
        <f>IF(H18="外",$U$8,"")</f>
        <v/>
      </c>
    </row>
    <row r="19" spans="1:21" ht="22.5" customHeight="1">
      <c r="B19" s="206"/>
      <c r="C19" s="207"/>
      <c r="D19" s="208" t="str">
        <f t="shared" si="0"/>
        <v/>
      </c>
      <c r="E19" s="209" t="str">
        <f t="shared" si="1"/>
        <v/>
      </c>
      <c r="F19" s="210" t="str">
        <f t="shared" si="2"/>
        <v/>
      </c>
      <c r="G19" s="318"/>
      <c r="H19" s="320"/>
      <c r="I19" s="322"/>
      <c r="J19" s="324"/>
      <c r="K19" s="326"/>
      <c r="L19" s="204"/>
      <c r="O19" s="195"/>
      <c r="P19" s="271" t="str">
        <f>'【原本】(男)'!H16</f>
        <v/>
      </c>
      <c r="Q19" s="272">
        <f>'【原本】(男)'!J16</f>
        <v>0</v>
      </c>
      <c r="R19" s="271">
        <f>'【原本】(男)'!K16</f>
        <v>0</v>
      </c>
      <c r="T19" s="198" t="str">
        <f t="shared" si="3"/>
        <v/>
      </c>
      <c r="U19" s="198"/>
    </row>
    <row r="20" spans="1:21" ht="22.5" customHeight="1">
      <c r="A20" s="3">
        <f>A18+1</f>
        <v>6</v>
      </c>
      <c r="B20" s="199"/>
      <c r="C20" s="200"/>
      <c r="D20" s="201" t="str">
        <f t="shared" si="0"/>
        <v/>
      </c>
      <c r="E20" s="202" t="str">
        <f t="shared" si="1"/>
        <v/>
      </c>
      <c r="F20" s="203" t="str">
        <f t="shared" si="2"/>
        <v/>
      </c>
      <c r="G20" s="317"/>
      <c r="H20" s="319"/>
      <c r="I20" s="321" t="str">
        <f>IF(G20="","",IF(U20="外部",VLOOKUP(MATCH(G20,協会登録者男子番号,0),協会登録男子名簿,2,FALSE),IF(H20="外",VLOOKUP(MATCH(G20,協会登録者男子番号,0),協会登録男子名簿,12,FALSE),VLOOKUP(G20,男子登録番号,3,FALSE))))</f>
        <v/>
      </c>
      <c r="J20" s="323" t="str">
        <f>IF(G20="","",IF(U20="外部",VLOOKUP(MATCH(G20,協会登録者男子番号,0),協会登録男子名簿,3,FALSE),IF(H20="外",VLOOKUP(MATCH(G20,協会登録者男子番号,0),協会登録男子名簿,13,FALSE),VLOOKUP(G20,男子登録番号,4,FALSE))))</f>
        <v/>
      </c>
      <c r="K20" s="325" t="str">
        <f>IF(G20="","",IF(U20="外部",VLOOKUP(MATCH(G20,協会登録者男子番号,0),協会登録男子名簿,7,FALSE),IF(H20="外",VLOOKUP(MATCH(G20,協会登録者男子番号,0),協会登録男子名簿,14,FALSE),VLOOKUP(G20,男子登録番号,19,FALSE))))</f>
        <v/>
      </c>
      <c r="L20" s="204">
        <f>L18+1</f>
        <v>6</v>
      </c>
      <c r="O20" s="195"/>
      <c r="P20" s="271" t="str">
        <f>'【原本】(男)'!H17</f>
        <v/>
      </c>
      <c r="Q20" s="272">
        <f>'【原本】(男)'!J17</f>
        <v>0</v>
      </c>
      <c r="R20" s="271">
        <f>'【原本】(男)'!K17</f>
        <v>0</v>
      </c>
      <c r="T20" s="198" t="str">
        <f t="shared" si="3"/>
        <v/>
      </c>
      <c r="U20" s="198" t="str">
        <f>IF(H20="外",$U$8,"")</f>
        <v/>
      </c>
    </row>
    <row r="21" spans="1:21" ht="22.5" customHeight="1">
      <c r="B21" s="206"/>
      <c r="C21" s="207"/>
      <c r="D21" s="208" t="str">
        <f t="shared" si="0"/>
        <v/>
      </c>
      <c r="E21" s="209" t="str">
        <f t="shared" si="1"/>
        <v/>
      </c>
      <c r="F21" s="210" t="str">
        <f t="shared" si="2"/>
        <v/>
      </c>
      <c r="G21" s="318"/>
      <c r="H21" s="320"/>
      <c r="I21" s="322"/>
      <c r="J21" s="324"/>
      <c r="K21" s="326"/>
      <c r="L21" s="204"/>
      <c r="O21" s="195"/>
      <c r="P21" s="271" t="str">
        <f>'【原本】(男)'!H18</f>
        <v/>
      </c>
      <c r="Q21" s="272">
        <f>'【原本】(男)'!J18</f>
        <v>0</v>
      </c>
      <c r="R21" s="271">
        <f>'【原本】(男)'!K18</f>
        <v>0</v>
      </c>
      <c r="T21" s="198" t="str">
        <f t="shared" si="3"/>
        <v/>
      </c>
      <c r="U21" s="198"/>
    </row>
    <row r="22" spans="1:21" ht="22.5" customHeight="1">
      <c r="A22" s="3">
        <f>A20+1</f>
        <v>7</v>
      </c>
      <c r="B22" s="199"/>
      <c r="C22" s="200"/>
      <c r="D22" s="201" t="str">
        <f t="shared" si="0"/>
        <v/>
      </c>
      <c r="E22" s="202" t="str">
        <f t="shared" si="1"/>
        <v/>
      </c>
      <c r="F22" s="203" t="str">
        <f t="shared" si="2"/>
        <v/>
      </c>
      <c r="G22" s="317"/>
      <c r="H22" s="319"/>
      <c r="I22" s="321" t="str">
        <f>IF(G22="","",IF(U22="外部",VLOOKUP(MATCH(G22,協会登録者男子番号,0),協会登録男子名簿,2,FALSE),IF(H22="外",VLOOKUP(MATCH(G22,協会登録者男子番号,0),協会登録男子名簿,12,FALSE),VLOOKUP(G22,男子登録番号,3,FALSE))))</f>
        <v/>
      </c>
      <c r="J22" s="323" t="str">
        <f>IF(G22="","",IF(U22="外部",VLOOKUP(MATCH(G22,協会登録者男子番号,0),協会登録男子名簿,3,FALSE),IF(H22="外",VLOOKUP(MATCH(G22,協会登録者男子番号,0),協会登録男子名簿,13,FALSE),VLOOKUP(G22,男子登録番号,4,FALSE))))</f>
        <v/>
      </c>
      <c r="K22" s="325" t="str">
        <f>IF(G22="","",IF(U22="外部",VLOOKUP(MATCH(G22,協会登録者男子番号,0),協会登録男子名簿,7,FALSE),IF(H22="外",VLOOKUP(MATCH(G22,協会登録者男子番号,0),協会登録男子名簿,14,FALSE),VLOOKUP(G22,男子登録番号,19,FALSE))))</f>
        <v/>
      </c>
      <c r="L22" s="204">
        <f>L20+1</f>
        <v>7</v>
      </c>
      <c r="O22" s="195"/>
      <c r="P22" s="271" t="str">
        <f>'【原本】(男)'!H19</f>
        <v/>
      </c>
      <c r="Q22" s="272">
        <f>'【原本】(男)'!J19</f>
        <v>0</v>
      </c>
      <c r="R22" s="271">
        <f>'【原本】(男)'!K19</f>
        <v>0</v>
      </c>
      <c r="T22" s="198" t="str">
        <f t="shared" si="3"/>
        <v/>
      </c>
      <c r="U22" s="198" t="str">
        <f>IF(H22="外",$U$8,"")</f>
        <v/>
      </c>
    </row>
    <row r="23" spans="1:21" ht="22.5" customHeight="1">
      <c r="B23" s="206"/>
      <c r="C23" s="207"/>
      <c r="D23" s="208" t="str">
        <f t="shared" si="0"/>
        <v/>
      </c>
      <c r="E23" s="209" t="str">
        <f t="shared" si="1"/>
        <v/>
      </c>
      <c r="F23" s="210" t="str">
        <f t="shared" si="2"/>
        <v/>
      </c>
      <c r="G23" s="318"/>
      <c r="H23" s="320"/>
      <c r="I23" s="322"/>
      <c r="J23" s="324"/>
      <c r="K23" s="326"/>
      <c r="L23" s="204"/>
      <c r="O23" s="195"/>
      <c r="P23" s="271" t="str">
        <f>'【原本】(男)'!H20</f>
        <v/>
      </c>
      <c r="Q23" s="272">
        <f>'【原本】(男)'!J20</f>
        <v>0</v>
      </c>
      <c r="R23" s="271">
        <f>'【原本】(男)'!K20</f>
        <v>0</v>
      </c>
      <c r="T23" s="198" t="str">
        <f t="shared" si="3"/>
        <v/>
      </c>
      <c r="U23" s="198"/>
    </row>
    <row r="24" spans="1:21" ht="22.5" customHeight="1">
      <c r="A24" s="3">
        <f>A22+1</f>
        <v>8</v>
      </c>
      <c r="B24" s="199"/>
      <c r="C24" s="200"/>
      <c r="D24" s="201" t="str">
        <f t="shared" si="0"/>
        <v/>
      </c>
      <c r="E24" s="202" t="str">
        <f t="shared" si="1"/>
        <v/>
      </c>
      <c r="F24" s="203" t="str">
        <f t="shared" si="2"/>
        <v/>
      </c>
      <c r="G24" s="317"/>
      <c r="H24" s="319"/>
      <c r="I24" s="321" t="str">
        <f>IF(G24="","",IF(U24="外部",VLOOKUP(MATCH(G24,協会登録者男子番号,0),協会登録男子名簿,2,FALSE),IF(H24="外",VLOOKUP(MATCH(G24,協会登録者男子番号,0),協会登録男子名簿,12,FALSE),VLOOKUP(G24,男子登録番号,3,FALSE))))</f>
        <v/>
      </c>
      <c r="J24" s="323" t="str">
        <f>IF(G24="","",IF(U24="外部",VLOOKUP(MATCH(G24,協会登録者男子番号,0),協会登録男子名簿,3,FALSE),IF(H24="外",VLOOKUP(MATCH(G24,協会登録者男子番号,0),協会登録男子名簿,13,FALSE),VLOOKUP(G24,男子登録番号,4,FALSE))))</f>
        <v/>
      </c>
      <c r="K24" s="325" t="str">
        <f>IF(G24="","",IF(U24="外部",VLOOKUP(MATCH(G24,協会登録者男子番号,0),協会登録男子名簿,7,FALSE),IF(H24="外",VLOOKUP(MATCH(G24,協会登録者男子番号,0),協会登録男子名簿,14,FALSE),VLOOKUP(G24,男子登録番号,19,FALSE))))</f>
        <v/>
      </c>
      <c r="L24" s="204">
        <f>L22+1</f>
        <v>8</v>
      </c>
      <c r="O24" s="195"/>
      <c r="P24" s="271" t="str">
        <f>'【原本】(男)'!H21</f>
        <v/>
      </c>
      <c r="Q24" s="272">
        <f>'【原本】(男)'!J21</f>
        <v>0</v>
      </c>
      <c r="R24" s="271">
        <f>'【原本】(男)'!K21</f>
        <v>0</v>
      </c>
      <c r="T24" s="198" t="str">
        <f t="shared" si="3"/>
        <v/>
      </c>
      <c r="U24" s="198" t="str">
        <f>IF(H24="外",$U$8,"")</f>
        <v/>
      </c>
    </row>
    <row r="25" spans="1:21" ht="22.5" customHeight="1">
      <c r="B25" s="206"/>
      <c r="C25" s="207"/>
      <c r="D25" s="208" t="str">
        <f t="shared" si="0"/>
        <v/>
      </c>
      <c r="E25" s="209" t="str">
        <f t="shared" si="1"/>
        <v/>
      </c>
      <c r="F25" s="210" t="str">
        <f t="shared" si="2"/>
        <v/>
      </c>
      <c r="G25" s="318"/>
      <c r="H25" s="320"/>
      <c r="I25" s="322"/>
      <c r="J25" s="324"/>
      <c r="K25" s="326"/>
      <c r="L25" s="204"/>
      <c r="O25" s="195"/>
      <c r="P25" s="271" t="str">
        <f>'【原本】(男)'!H22</f>
        <v/>
      </c>
      <c r="Q25" s="272">
        <f>'【原本】(男)'!J22</f>
        <v>0</v>
      </c>
      <c r="R25" s="271" t="str">
        <f>'【原本】(男)'!K22</f>
        <v/>
      </c>
      <c r="T25" s="198" t="str">
        <f t="shared" si="3"/>
        <v/>
      </c>
      <c r="U25" s="198"/>
    </row>
    <row r="26" spans="1:21" ht="22.5" customHeight="1">
      <c r="A26" s="3">
        <f>A24+1</f>
        <v>9</v>
      </c>
      <c r="B26" s="199"/>
      <c r="C26" s="200"/>
      <c r="D26" s="201" t="str">
        <f t="shared" si="0"/>
        <v/>
      </c>
      <c r="E26" s="202" t="str">
        <f t="shared" si="1"/>
        <v/>
      </c>
      <c r="F26" s="203" t="str">
        <f t="shared" si="2"/>
        <v/>
      </c>
      <c r="G26" s="317"/>
      <c r="H26" s="319"/>
      <c r="I26" s="321" t="str">
        <f>IF(G26="","",IF(U26="外部",VLOOKUP(MATCH(G26,協会登録者男子番号,0),協会登録男子名簿,2,FALSE),IF(H26="外",VLOOKUP(MATCH(G26,協会登録者男子番号,0),協会登録男子名簿,12,FALSE),VLOOKUP(G26,男子登録番号,3,FALSE))))</f>
        <v/>
      </c>
      <c r="J26" s="323" t="str">
        <f>IF(G26="","",IF(U26="外部",VLOOKUP(MATCH(G26,協会登録者男子番号,0),協会登録男子名簿,3,FALSE),IF(H26="外",VLOOKUP(MATCH(G26,協会登録者男子番号,0),協会登録男子名簿,13,FALSE),VLOOKUP(G26,男子登録番号,4,FALSE))))</f>
        <v/>
      </c>
      <c r="K26" s="325" t="str">
        <f>IF(G26="","",IF(U26="外部",VLOOKUP(MATCH(G26,協会登録者男子番号,0),協会登録男子名簿,7,FALSE),IF(H26="外",VLOOKUP(MATCH(G26,協会登録者男子番号,0),協会登録男子名簿,14,FALSE),VLOOKUP(G26,男子登録番号,19,FALSE))))</f>
        <v/>
      </c>
      <c r="L26" s="204">
        <f>L24+1</f>
        <v>9</v>
      </c>
      <c r="O26" s="195"/>
      <c r="P26" s="271" t="str">
        <f>'【原本】(男)'!H23</f>
        <v/>
      </c>
      <c r="Q26" s="272" t="str">
        <f>'【原本】(男)'!J23</f>
        <v/>
      </c>
      <c r="R26" s="271" t="str">
        <f>'【原本】(男)'!K23</f>
        <v/>
      </c>
      <c r="T26" s="198" t="str">
        <f t="shared" si="3"/>
        <v/>
      </c>
      <c r="U26" s="198" t="str">
        <f>IF(H26="外",$U$8,"")</f>
        <v/>
      </c>
    </row>
    <row r="27" spans="1:21" ht="22.5" customHeight="1">
      <c r="B27" s="206"/>
      <c r="C27" s="207"/>
      <c r="D27" s="208" t="str">
        <f t="shared" si="0"/>
        <v/>
      </c>
      <c r="E27" s="209" t="str">
        <f t="shared" si="1"/>
        <v/>
      </c>
      <c r="F27" s="210" t="str">
        <f t="shared" si="2"/>
        <v/>
      </c>
      <c r="G27" s="318"/>
      <c r="H27" s="320"/>
      <c r="I27" s="322"/>
      <c r="J27" s="324"/>
      <c r="K27" s="326"/>
      <c r="L27" s="204"/>
      <c r="O27" s="195"/>
      <c r="P27" s="271" t="str">
        <f>'【原本】(男)'!H24</f>
        <v/>
      </c>
      <c r="Q27" s="272" t="str">
        <f>'【原本】(男)'!J24</f>
        <v/>
      </c>
      <c r="R27" s="271" t="str">
        <f>'【原本】(男)'!K24</f>
        <v/>
      </c>
      <c r="T27" s="198" t="str">
        <f t="shared" si="3"/>
        <v/>
      </c>
      <c r="U27" s="198"/>
    </row>
    <row r="28" spans="1:21" ht="22.5" customHeight="1">
      <c r="A28" s="3">
        <f>A26+1</f>
        <v>10</v>
      </c>
      <c r="B28" s="199"/>
      <c r="C28" s="200"/>
      <c r="D28" s="201" t="str">
        <f t="shared" si="0"/>
        <v/>
      </c>
      <c r="E28" s="202" t="str">
        <f t="shared" si="1"/>
        <v/>
      </c>
      <c r="F28" s="203" t="str">
        <f t="shared" si="2"/>
        <v/>
      </c>
      <c r="G28" s="317"/>
      <c r="H28" s="319"/>
      <c r="I28" s="321" t="str">
        <f>IF(G28="","",IF(U28="外部",VLOOKUP(MATCH(G28,協会登録者男子番号,0),協会登録男子名簿,2,FALSE),IF(H28="外",VLOOKUP(MATCH(G28,協会登録者男子番号,0),協会登録男子名簿,12,FALSE),VLOOKUP(G28,男子登録番号,3,FALSE))))</f>
        <v/>
      </c>
      <c r="J28" s="323" t="str">
        <f>IF(G28="","",IF(U28="外部",VLOOKUP(MATCH(G28,協会登録者男子番号,0),協会登録男子名簿,3,FALSE),IF(H28="外",VLOOKUP(MATCH(G28,協会登録者男子番号,0),協会登録男子名簿,13,FALSE),VLOOKUP(G28,男子登録番号,4,FALSE))))</f>
        <v/>
      </c>
      <c r="K28" s="325" t="str">
        <f>IF(G28="","",IF(U28="外部",VLOOKUP(MATCH(G28,協会登録者男子番号,0),協会登録男子名簿,7,FALSE),IF(H28="外",VLOOKUP(MATCH(G28,協会登録者男子番号,0),協会登録男子名簿,14,FALSE),VLOOKUP(G28,男子登録番号,19,FALSE))))</f>
        <v/>
      </c>
      <c r="L28" s="204">
        <f>L26+1</f>
        <v>10</v>
      </c>
      <c r="O28" s="195"/>
      <c r="P28" s="271" t="str">
        <f>'【原本】(男)'!H25</f>
        <v/>
      </c>
      <c r="Q28" s="272" t="str">
        <f>'【原本】(男)'!J25</f>
        <v/>
      </c>
      <c r="R28" s="271" t="str">
        <f>'【原本】(男)'!K25</f>
        <v/>
      </c>
      <c r="T28" s="198" t="str">
        <f t="shared" si="3"/>
        <v/>
      </c>
      <c r="U28" s="198" t="str">
        <f>IF(H28="外",$U$8,"")</f>
        <v/>
      </c>
    </row>
    <row r="29" spans="1:21" ht="22.5" customHeight="1">
      <c r="B29" s="206"/>
      <c r="C29" s="207"/>
      <c r="D29" s="208" t="str">
        <f t="shared" si="0"/>
        <v/>
      </c>
      <c r="E29" s="209" t="str">
        <f t="shared" si="1"/>
        <v/>
      </c>
      <c r="F29" s="210" t="str">
        <f t="shared" si="2"/>
        <v/>
      </c>
      <c r="G29" s="318"/>
      <c r="H29" s="320"/>
      <c r="I29" s="322"/>
      <c r="J29" s="324"/>
      <c r="K29" s="326"/>
      <c r="L29" s="204"/>
      <c r="O29" s="195"/>
      <c r="P29" s="271" t="str">
        <f>'【原本】(男)'!H26</f>
        <v/>
      </c>
      <c r="Q29" s="272" t="str">
        <f>'【原本】(男)'!J26</f>
        <v/>
      </c>
      <c r="R29" s="271" t="str">
        <f>'【原本】(男)'!K26</f>
        <v/>
      </c>
      <c r="T29" s="198" t="str">
        <f t="shared" si="3"/>
        <v/>
      </c>
      <c r="U29" s="198"/>
    </row>
    <row r="30" spans="1:21" ht="22.5" customHeight="1">
      <c r="A30" s="3">
        <f>A28+1</f>
        <v>11</v>
      </c>
      <c r="B30" s="199"/>
      <c r="C30" s="200"/>
      <c r="D30" s="201" t="str">
        <f t="shared" si="0"/>
        <v/>
      </c>
      <c r="E30" s="202" t="str">
        <f t="shared" si="1"/>
        <v/>
      </c>
      <c r="F30" s="203" t="str">
        <f t="shared" si="2"/>
        <v/>
      </c>
      <c r="G30" s="317"/>
      <c r="H30" s="319"/>
      <c r="I30" s="321" t="str">
        <f>IF(G30="","",IF(U30="外部",VLOOKUP(MATCH(G30,協会登録者男子番号,0),協会登録男子名簿,2,FALSE),IF(H30="外",VLOOKUP(MATCH(G30,協会登録者男子番号,0),協会登録男子名簿,12,FALSE),VLOOKUP(G30,男子登録番号,3,FALSE))))</f>
        <v/>
      </c>
      <c r="J30" s="323" t="str">
        <f>IF(G30="","",IF(U30="外部",VLOOKUP(MATCH(G30,協会登録者男子番号,0),協会登録男子名簿,3,FALSE),IF(H30="外",VLOOKUP(MATCH(G30,協会登録者男子番号,0),協会登録男子名簿,13,FALSE),VLOOKUP(G30,男子登録番号,4,FALSE))))</f>
        <v/>
      </c>
      <c r="K30" s="325" t="str">
        <f>IF(G30="","",IF(U30="外部",VLOOKUP(MATCH(G30,協会登録者男子番号,0),協会登録男子名簿,7,FALSE),IF(H30="外",VLOOKUP(MATCH(G30,協会登録者男子番号,0),協会登録男子名簿,14,FALSE),VLOOKUP(G30,男子登録番号,19,FALSE))))</f>
        <v/>
      </c>
      <c r="L30" s="204">
        <f>L28+1</f>
        <v>11</v>
      </c>
      <c r="O30" s="195"/>
      <c r="P30" s="271" t="str">
        <f>'【原本】(男)'!H27</f>
        <v/>
      </c>
      <c r="Q30" s="272" t="str">
        <f>'【原本】(男)'!J27</f>
        <v/>
      </c>
      <c r="R30" s="271" t="str">
        <f>'【原本】(男)'!K27</f>
        <v/>
      </c>
      <c r="T30" s="198" t="str">
        <f t="shared" si="3"/>
        <v/>
      </c>
      <c r="U30" s="198" t="str">
        <f>IF(H30="外",$U$8,"")</f>
        <v/>
      </c>
    </row>
    <row r="31" spans="1:21" ht="22.5" customHeight="1">
      <c r="B31" s="206"/>
      <c r="C31" s="207"/>
      <c r="D31" s="208" t="str">
        <f t="shared" si="0"/>
        <v/>
      </c>
      <c r="E31" s="209" t="str">
        <f t="shared" si="1"/>
        <v/>
      </c>
      <c r="F31" s="210" t="str">
        <f t="shared" si="2"/>
        <v/>
      </c>
      <c r="G31" s="318"/>
      <c r="H31" s="320"/>
      <c r="I31" s="322"/>
      <c r="J31" s="324"/>
      <c r="K31" s="326"/>
      <c r="L31" s="204"/>
      <c r="O31" s="195"/>
      <c r="P31" s="271" t="str">
        <f>'【原本】(男)'!H28</f>
        <v/>
      </c>
      <c r="Q31" s="272" t="str">
        <f>'【原本】(男)'!J28</f>
        <v/>
      </c>
      <c r="R31" s="271" t="str">
        <f>'【原本】(男)'!K28</f>
        <v/>
      </c>
      <c r="T31" s="198" t="str">
        <f t="shared" si="3"/>
        <v/>
      </c>
      <c r="U31" s="198"/>
    </row>
    <row r="32" spans="1:21" ht="22.5" customHeight="1">
      <c r="A32" s="3">
        <f>A30+1</f>
        <v>12</v>
      </c>
      <c r="B32" s="199"/>
      <c r="C32" s="200"/>
      <c r="D32" s="201" t="str">
        <f t="shared" si="0"/>
        <v/>
      </c>
      <c r="E32" s="202" t="str">
        <f t="shared" si="1"/>
        <v/>
      </c>
      <c r="F32" s="203" t="str">
        <f t="shared" si="2"/>
        <v/>
      </c>
      <c r="G32" s="317"/>
      <c r="H32" s="319"/>
      <c r="I32" s="321" t="str">
        <f>IF(G32="","",IF(U32="外部",VLOOKUP(MATCH(G32,協会登録者男子番号,0),協会登録男子名簿,2,FALSE),IF(H32="外",VLOOKUP(MATCH(G32,協会登録者男子番号,0),協会登録男子名簿,12,FALSE),VLOOKUP(G32,男子登録番号,3,FALSE))))</f>
        <v/>
      </c>
      <c r="J32" s="323" t="str">
        <f>IF(G32="","",IF(U32="外部",VLOOKUP(MATCH(G32,協会登録者男子番号,0),協会登録男子名簿,3,FALSE),IF(H32="外",VLOOKUP(MATCH(G32,協会登録者男子番号,0),協会登録男子名簿,13,FALSE),VLOOKUP(G32,男子登録番号,4,FALSE))))</f>
        <v/>
      </c>
      <c r="K32" s="325" t="str">
        <f>IF(G32="","",IF(U32="外部",VLOOKUP(MATCH(G32,協会登録者男子番号,0),協会登録男子名簿,7,FALSE),IF(H32="外",VLOOKUP(MATCH(G32,協会登録者男子番号,0),協会登録男子名簿,14,FALSE),VLOOKUP(G32,男子登録番号,19,FALSE))))</f>
        <v/>
      </c>
      <c r="L32" s="204">
        <f>L30+1</f>
        <v>12</v>
      </c>
      <c r="O32" s="195"/>
      <c r="P32" s="271" t="str">
        <f>'【原本】(男)'!H29</f>
        <v/>
      </c>
      <c r="Q32" s="272" t="str">
        <f>'【原本】(男)'!J29</f>
        <v/>
      </c>
      <c r="R32" s="271" t="str">
        <f>'【原本】(男)'!K29</f>
        <v/>
      </c>
      <c r="T32" s="198" t="str">
        <f t="shared" si="3"/>
        <v/>
      </c>
      <c r="U32" s="198" t="str">
        <f>IF(H32="外",$U$8,"")</f>
        <v/>
      </c>
    </row>
    <row r="33" spans="2:21" ht="22.5" customHeight="1">
      <c r="B33" s="206"/>
      <c r="C33" s="207"/>
      <c r="D33" s="208" t="str">
        <f t="shared" si="0"/>
        <v/>
      </c>
      <c r="E33" s="209" t="str">
        <f t="shared" si="1"/>
        <v/>
      </c>
      <c r="F33" s="210" t="str">
        <f t="shared" si="2"/>
        <v/>
      </c>
      <c r="G33" s="318"/>
      <c r="H33" s="320"/>
      <c r="I33" s="322"/>
      <c r="J33" s="324"/>
      <c r="K33" s="326"/>
      <c r="L33" s="204"/>
      <c r="O33" s="195"/>
      <c r="P33" s="271" t="str">
        <f>'【原本】(男)'!H30</f>
        <v/>
      </c>
      <c r="Q33" s="272" t="str">
        <f>'【原本】(男)'!J30</f>
        <v/>
      </c>
      <c r="R33" s="271" t="str">
        <f>'【原本】(男)'!K30</f>
        <v/>
      </c>
      <c r="T33" s="198" t="str">
        <f t="shared" si="3"/>
        <v/>
      </c>
      <c r="U33" s="198"/>
    </row>
    <row r="34" spans="2:21" ht="7.5" customHeight="1">
      <c r="B34" s="9"/>
      <c r="C34" s="9"/>
      <c r="D34" s="211"/>
      <c r="E34" s="212"/>
      <c r="F34" s="213"/>
      <c r="G34" s="9"/>
      <c r="H34" s="9"/>
      <c r="I34" s="211"/>
      <c r="J34" s="212"/>
      <c r="K34" s="213"/>
      <c r="L34" s="204"/>
    </row>
    <row r="35" spans="2:21" s="215" customFormat="1" ht="14.25">
      <c r="B35" s="214" t="s">
        <v>147</v>
      </c>
      <c r="C35" s="214"/>
    </row>
    <row r="36" spans="2:21" s="215" customFormat="1">
      <c r="D36" s="215" t="s">
        <v>148</v>
      </c>
    </row>
    <row r="37" spans="2:21" s="215" customFormat="1" ht="14.25" customHeight="1">
      <c r="B37" s="216" t="s">
        <v>149</v>
      </c>
      <c r="D37" s="217"/>
      <c r="E37" s="218"/>
      <c r="F37" s="219"/>
      <c r="G37" s="220"/>
      <c r="H37" s="220"/>
      <c r="I37" s="221"/>
      <c r="J37" s="219"/>
      <c r="K37" s="222"/>
    </row>
    <row r="38" spans="2:21" s="215" customFormat="1">
      <c r="B38" s="215" t="s">
        <v>150</v>
      </c>
      <c r="D38" s="217"/>
      <c r="E38" s="218"/>
      <c r="F38" s="219"/>
      <c r="G38" s="220"/>
      <c r="H38" s="220"/>
      <c r="I38" s="221"/>
      <c r="J38" s="219"/>
      <c r="K38" s="222"/>
    </row>
    <row r="39" spans="2:21" s="215" customFormat="1">
      <c r="D39" s="215" t="s">
        <v>13</v>
      </c>
      <c r="E39" s="218"/>
      <c r="F39" s="219"/>
      <c r="G39" s="220"/>
      <c r="H39" s="220"/>
      <c r="I39" s="221"/>
      <c r="J39" s="219"/>
      <c r="K39" s="222"/>
    </row>
    <row r="40" spans="2:21" s="215" customFormat="1" ht="14.25" customHeight="1">
      <c r="D40" s="223" t="s">
        <v>14</v>
      </c>
    </row>
    <row r="41" spans="2:21">
      <c r="B41" s="224"/>
      <c r="C41" s="224"/>
    </row>
  </sheetData>
  <sheetProtection sheet="1" objects="1" scenarios="1" formatCells="0" selectLockedCells="1"/>
  <mergeCells count="73">
    <mergeCell ref="G32:G33"/>
    <mergeCell ref="H32:H33"/>
    <mergeCell ref="I32:I33"/>
    <mergeCell ref="J32:J33"/>
    <mergeCell ref="K32:K33"/>
    <mergeCell ref="G30:G31"/>
    <mergeCell ref="H30:H31"/>
    <mergeCell ref="I30:I31"/>
    <mergeCell ref="J30:J31"/>
    <mergeCell ref="K30:K31"/>
    <mergeCell ref="G28:G29"/>
    <mergeCell ref="H28:H29"/>
    <mergeCell ref="I28:I29"/>
    <mergeCell ref="J28:J29"/>
    <mergeCell ref="K28:K29"/>
    <mergeCell ref="G26:G27"/>
    <mergeCell ref="H26:H27"/>
    <mergeCell ref="I26:I27"/>
    <mergeCell ref="J26:J27"/>
    <mergeCell ref="K26:K27"/>
    <mergeCell ref="G24:G25"/>
    <mergeCell ref="H24:H25"/>
    <mergeCell ref="I24:I25"/>
    <mergeCell ref="J24:J25"/>
    <mergeCell ref="K24:K25"/>
    <mergeCell ref="G22:G23"/>
    <mergeCell ref="H22:H23"/>
    <mergeCell ref="I22:I23"/>
    <mergeCell ref="J22:J23"/>
    <mergeCell ref="K22:K23"/>
    <mergeCell ref="G20:G21"/>
    <mergeCell ref="H20:H21"/>
    <mergeCell ref="I20:I21"/>
    <mergeCell ref="J20:J21"/>
    <mergeCell ref="K20:K21"/>
    <mergeCell ref="G18:G19"/>
    <mergeCell ref="H18:H19"/>
    <mergeCell ref="I18:I19"/>
    <mergeCell ref="J18:J19"/>
    <mergeCell ref="K18:K19"/>
    <mergeCell ref="G16:G17"/>
    <mergeCell ref="H16:H17"/>
    <mergeCell ref="I16:I17"/>
    <mergeCell ref="J16:J17"/>
    <mergeCell ref="K16:K17"/>
    <mergeCell ref="G14:G15"/>
    <mergeCell ref="H14:H15"/>
    <mergeCell ref="I14:I15"/>
    <mergeCell ref="J14:J15"/>
    <mergeCell ref="K14:K15"/>
    <mergeCell ref="K10:K11"/>
    <mergeCell ref="G12:G13"/>
    <mergeCell ref="H12:H13"/>
    <mergeCell ref="I12:I13"/>
    <mergeCell ref="J12:J13"/>
    <mergeCell ref="K12:K13"/>
    <mergeCell ref="D9:E9"/>
    <mergeCell ref="I9:J9"/>
    <mergeCell ref="G10:G11"/>
    <mergeCell ref="H10:H11"/>
    <mergeCell ref="I10:I11"/>
    <mergeCell ref="J10:J11"/>
    <mergeCell ref="B6:C6"/>
    <mergeCell ref="D6:E6"/>
    <mergeCell ref="F6:K6"/>
    <mergeCell ref="B8:C8"/>
    <mergeCell ref="E8:F8"/>
    <mergeCell ref="B2:J2"/>
    <mergeCell ref="B4:C4"/>
    <mergeCell ref="E4:I4"/>
    <mergeCell ref="B5:D5"/>
    <mergeCell ref="G5:I5"/>
    <mergeCell ref="J5:K5"/>
  </mergeCells>
  <phoneticPr fontId="3"/>
  <dataValidations count="1">
    <dataValidation type="list" allowBlank="1" showInputMessage="1" showErrorMessage="1" sqref="H32 C10:C33 H30 H28 H26 H24 H22 H20 H18 H16 H14 H12 H10">
      <formula1>$N$18:$N$19</formula1>
    </dataValidation>
  </dataValidations>
  <pageMargins left="0.59055118110236227" right="0.19685039370078741" top="0.59055118110236227" bottom="0.19685039370078741" header="0.31496062992125984" footer="0.31496062992125984"/>
  <pageSetup paperSize="9" scale="10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2:U41"/>
  <sheetViews>
    <sheetView view="pageBreakPreview" zoomScaleNormal="100" zoomScaleSheetLayoutView="100" workbookViewId="0">
      <selection activeCell="B10" sqref="B10"/>
    </sheetView>
  </sheetViews>
  <sheetFormatPr defaultRowHeight="13.5"/>
  <cols>
    <col min="1" max="1" width="5" style="3" customWidth="1"/>
    <col min="2" max="2" width="9" style="3" customWidth="1"/>
    <col min="3" max="3" width="4" style="3" customWidth="1"/>
    <col min="4" max="4" width="9" style="3" customWidth="1"/>
    <col min="5" max="5" width="9" style="3"/>
    <col min="6" max="6" width="8.875" style="3" customWidth="1"/>
    <col min="7" max="7" width="9" style="3" customWidth="1"/>
    <col min="8" max="8" width="4" style="3" customWidth="1"/>
    <col min="9" max="9" width="9" style="3" customWidth="1"/>
    <col min="10" max="10" width="9" style="3"/>
    <col min="11" max="11" width="9" style="3" customWidth="1"/>
    <col min="12" max="12" width="5" style="3" customWidth="1"/>
    <col min="13" max="13" width="9" style="3"/>
    <col min="14" max="14" width="9" style="3" hidden="1" customWidth="1"/>
    <col min="15" max="15" width="9" style="3"/>
    <col min="16" max="16" width="7" style="3" bestFit="1" customWidth="1"/>
    <col min="17" max="19" width="9" style="3"/>
    <col min="20" max="21" width="9" style="3" hidden="1" customWidth="1"/>
    <col min="22" max="16384" width="9" style="3"/>
  </cols>
  <sheetData>
    <row r="2" spans="1:21" ht="18.75">
      <c r="B2" s="297" t="s">
        <v>137</v>
      </c>
      <c r="C2" s="297"/>
      <c r="D2" s="297"/>
      <c r="E2" s="297"/>
      <c r="F2" s="297"/>
      <c r="G2" s="297"/>
      <c r="H2" s="297"/>
      <c r="I2" s="297"/>
      <c r="J2" s="297"/>
      <c r="K2" s="178"/>
    </row>
    <row r="3" spans="1:21" ht="14.25" customHeight="1" thickBot="1">
      <c r="B3" s="179"/>
      <c r="C3" s="179"/>
      <c r="D3" s="179"/>
      <c r="K3" s="180" t="s">
        <v>0</v>
      </c>
    </row>
    <row r="4" spans="1:21" ht="18" thickBot="1">
      <c r="B4" s="298" t="s">
        <v>15</v>
      </c>
      <c r="C4" s="298"/>
      <c r="D4" s="4" t="s">
        <v>16</v>
      </c>
      <c r="E4" s="298" t="str">
        <f>IF(K4="","",'【原本】(女)'!B3)</f>
        <v/>
      </c>
      <c r="F4" s="298"/>
      <c r="G4" s="298"/>
      <c r="H4" s="298"/>
      <c r="I4" s="298"/>
      <c r="J4" s="3" t="s">
        <v>17</v>
      </c>
      <c r="K4" s="181" t="str">
        <f>IF('【原本】(女)'!A3="","",'【原本】(女)'!A3)</f>
        <v/>
      </c>
    </row>
    <row r="5" spans="1:21" ht="22.5" customHeight="1">
      <c r="B5" s="299" t="s">
        <v>138</v>
      </c>
      <c r="C5" s="300"/>
      <c r="D5" s="301"/>
      <c r="E5" s="182" t="str">
        <f>IF(K4="","",'【原本】(女)'!J3)</f>
        <v/>
      </c>
      <c r="F5" s="183" t="str">
        <f>IF(K4="","",'【原本】(女)'!K3)</f>
        <v/>
      </c>
      <c r="G5" s="302" t="s">
        <v>19</v>
      </c>
      <c r="H5" s="303"/>
      <c r="I5" s="304"/>
      <c r="J5" s="305" t="str">
        <f>IF(K4="","",'【原本】(女)'!W3)</f>
        <v/>
      </c>
      <c r="K5" s="306"/>
    </row>
    <row r="6" spans="1:21" ht="22.5" customHeight="1" thickBot="1">
      <c r="B6" s="307" t="s">
        <v>20</v>
      </c>
      <c r="C6" s="308"/>
      <c r="D6" s="309" t="str">
        <f>IF(K4="","",'【原本】(女)'!L3)</f>
        <v/>
      </c>
      <c r="E6" s="310"/>
      <c r="F6" s="311" t="str">
        <f>IF(K4="","",CONCATENATE('【原本】(女)'!M3,'【原本】(女)'!N3))</f>
        <v/>
      </c>
      <c r="G6" s="311"/>
      <c r="H6" s="311"/>
      <c r="I6" s="311"/>
      <c r="J6" s="311"/>
      <c r="K6" s="312"/>
    </row>
    <row r="7" spans="1:21" ht="14.25" customHeight="1">
      <c r="B7" s="184"/>
      <c r="C7" s="184"/>
      <c r="D7" s="183"/>
      <c r="E7" s="183"/>
      <c r="F7" s="184"/>
      <c r="G7" s="183"/>
      <c r="H7" s="183"/>
      <c r="I7" s="183"/>
      <c r="J7" s="183"/>
      <c r="K7" s="183"/>
    </row>
    <row r="8" spans="1:21" s="186" customFormat="1" ht="22.5" customHeight="1" thickBot="1">
      <c r="B8" s="327" t="s">
        <v>151</v>
      </c>
      <c r="C8" s="327"/>
      <c r="D8" s="187">
        <f>COUNT(B10:B33)</f>
        <v>0</v>
      </c>
      <c r="E8" s="328" t="s">
        <v>135</v>
      </c>
      <c r="F8" s="328"/>
      <c r="I8" s="187">
        <f>COUNT(G10:G33)</f>
        <v>0</v>
      </c>
      <c r="J8" s="188" t="s">
        <v>140</v>
      </c>
      <c r="K8" s="225"/>
      <c r="L8" s="185"/>
      <c r="P8" s="1" t="s">
        <v>141</v>
      </c>
      <c r="Q8" s="189" t="s">
        <v>10</v>
      </c>
      <c r="R8" s="1" t="s">
        <v>11</v>
      </c>
      <c r="T8" s="2" t="s">
        <v>142</v>
      </c>
      <c r="U8" s="2" t="s">
        <v>142</v>
      </c>
    </row>
    <row r="9" spans="1:21" ht="22.5" customHeight="1">
      <c r="B9" s="226" t="s">
        <v>143</v>
      </c>
      <c r="C9" s="227" t="s">
        <v>6</v>
      </c>
      <c r="D9" s="315" t="s">
        <v>144</v>
      </c>
      <c r="E9" s="316"/>
      <c r="F9" s="192" t="s">
        <v>145</v>
      </c>
      <c r="G9" s="228" t="s">
        <v>143</v>
      </c>
      <c r="H9" s="227" t="s">
        <v>6</v>
      </c>
      <c r="I9" s="315" t="s">
        <v>144</v>
      </c>
      <c r="J9" s="316"/>
      <c r="K9" s="194" t="s">
        <v>145</v>
      </c>
      <c r="P9" s="196" t="str">
        <f>'【原本】(女)'!H6</f>
        <v/>
      </c>
      <c r="Q9" s="197">
        <f>'【原本】(女)'!J6</f>
        <v>0</v>
      </c>
      <c r="R9" s="196">
        <f>'【原本】(女)'!K6</f>
        <v>0</v>
      </c>
      <c r="T9" s="198"/>
      <c r="U9" s="198"/>
    </row>
    <row r="10" spans="1:21" ht="22.5" customHeight="1">
      <c r="A10" s="3">
        <f>A8+1</f>
        <v>1</v>
      </c>
      <c r="B10" s="229"/>
      <c r="C10" s="230"/>
      <c r="D10" s="231" t="str">
        <f t="shared" ref="D10:D33" si="0">IF(B10="","",IF(T10="外部",VLOOKUP(MATCH(B10,協会登録者女子番号,0)+500,協会登録女子名簿,2,FALSE),IF(C10="外",VLOOKUP(MATCH(B10,協会登録者女子番号,0)+500,協会登録女子名簿,12,FALSE),VLOOKUP(B10,女子登録番号,3,FALSE))))</f>
        <v/>
      </c>
      <c r="E10" s="232" t="str">
        <f t="shared" ref="E10:E33" si="1">IF(B10="","",IF(T10="外部",VLOOKUP(MATCH(B10,協会登録者女子番号,0)+500,協会登録女子名簿,3,FALSE),IF(C10="外",VLOOKUP(MATCH(B10,協会登録者女子番号,0)+500,協会登録女子名簿,13,FALSE),VLOOKUP(B10,女子登録番号,4,FALSE))))</f>
        <v/>
      </c>
      <c r="F10" s="273" t="str">
        <f t="shared" ref="F10:F33" si="2">IF(B10="","",IF(T10="外部",VLOOKUP(MATCH(B10,協会登録者女子番号,0)+500,協会登録女子名簿,7,FALSE),IF(C10="外",VLOOKUP(MATCH(B10,協会登録者女子番号,0)+500,協会登録女子名簿,14,FALSE),VLOOKUP(B10,女子登録番号,19,FALSE))))</f>
        <v/>
      </c>
      <c r="G10" s="329"/>
      <c r="H10" s="331"/>
      <c r="I10" s="333" t="str">
        <f>IF(G10="","",IF(U10="外部",VLOOKUP(MATCH(G10,協会登録者女子番号,0)+500,協会登録女子名簿,2,FALSE),IF(H10="外",VLOOKUP(MATCH(G10,協会登録者女子番号,0)+500,協会登録女子名簿,12,FALSE),VLOOKUP(G10,女子登録番号,3,FALSE))))</f>
        <v/>
      </c>
      <c r="J10" s="323" t="str">
        <f>IF(G10="","",IF(U10="外",VLOOKUP(MATCH(G10,協会登録者女子番号,0)+500,協会登録女子名簿,3,FALSE),IF(H10="外",VLOOKUP(MATCH(G10,協会登録者女子番号,0)+500,協会登録女子名簿,13,FALSE),VLOOKUP(G10,女子登録番号,4,FALSE))))</f>
        <v/>
      </c>
      <c r="K10" s="325" t="str">
        <f>IF(G10="","",IF(U10="外",VLOOKUP(MATCH(G10,協会登録者女子番号,0)+500,協会登録女子名簿,7,FALSE),IF(H10="外",VLOOKUP(MATCH(G10,協会登録者女子番号,0)+500,協会登録女子名簿,14,FALSE),VLOOKUP(G10,女子登録番号,19,FALSE))))</f>
        <v/>
      </c>
      <c r="L10" s="204">
        <f>L8+1</f>
        <v>1</v>
      </c>
      <c r="N10" s="205" t="s">
        <v>146</v>
      </c>
      <c r="P10" s="196" t="str">
        <f>'【原本】(女)'!H7</f>
        <v/>
      </c>
      <c r="Q10" s="197">
        <f>'【原本】(女)'!J7</f>
        <v>0</v>
      </c>
      <c r="R10" s="196">
        <f>'【原本】(女)'!K7</f>
        <v>0</v>
      </c>
      <c r="T10" s="198" t="str">
        <f t="shared" ref="T10:T33" si="3">IF(C10="外",$T$8,"")</f>
        <v/>
      </c>
      <c r="U10" s="198" t="str">
        <f>IF(H10="外",$U$8,"")</f>
        <v/>
      </c>
    </row>
    <row r="11" spans="1:21" ht="22.5" customHeight="1">
      <c r="B11" s="233"/>
      <c r="C11" s="234"/>
      <c r="D11" s="208" t="str">
        <f t="shared" si="0"/>
        <v/>
      </c>
      <c r="E11" s="209" t="str">
        <f t="shared" si="1"/>
        <v/>
      </c>
      <c r="F11" s="274" t="str">
        <f t="shared" si="2"/>
        <v/>
      </c>
      <c r="G11" s="330"/>
      <c r="H11" s="332"/>
      <c r="I11" s="322"/>
      <c r="J11" s="324"/>
      <c r="K11" s="326"/>
      <c r="L11" s="204"/>
      <c r="P11" s="196" t="str">
        <f>'【原本】(女)'!H8</f>
        <v/>
      </c>
      <c r="Q11" s="197">
        <f>'【原本】(女)'!J8</f>
        <v>0</v>
      </c>
      <c r="R11" s="196">
        <f>'【原本】(女)'!K8</f>
        <v>0</v>
      </c>
      <c r="T11" s="198" t="str">
        <f t="shared" si="3"/>
        <v/>
      </c>
    </row>
    <row r="12" spans="1:21" ht="22.5" customHeight="1">
      <c r="A12" s="3">
        <f>A10+1</f>
        <v>2</v>
      </c>
      <c r="B12" s="235"/>
      <c r="C12" s="236"/>
      <c r="D12" s="231" t="str">
        <f t="shared" si="0"/>
        <v/>
      </c>
      <c r="E12" s="232" t="str">
        <f t="shared" si="1"/>
        <v/>
      </c>
      <c r="F12" s="273" t="str">
        <f t="shared" si="2"/>
        <v/>
      </c>
      <c r="G12" s="334"/>
      <c r="H12" s="331"/>
      <c r="I12" s="333" t="str">
        <f>IF(G12="","",IF(U12="外部",VLOOKUP(MATCH(G12,協会登録者女子番号,0)+500,協会登録女子名簿,2,FALSE),IF(H12="外",VLOOKUP(MATCH(G12,協会登録者女子番号,0)+500,協会登録女子名簿,12,FALSE),VLOOKUP(G12,女子登録番号,3,FALSE))))</f>
        <v/>
      </c>
      <c r="J12" s="323" t="str">
        <f>IF(G12="","",IF(U12="外",VLOOKUP(MATCH(G12,協会登録者女子番号,0)+500,協会登録女子名簿,3,FALSE),IF(H12="外",VLOOKUP(MATCH(G12,協会登録者女子番号,0)+500,協会登録女子名簿,13,FALSE),VLOOKUP(G12,女子登録番号,4,FALSE))))</f>
        <v/>
      </c>
      <c r="K12" s="325" t="str">
        <f>IF(G12="","",IF(U12="外",VLOOKUP(MATCH(G12,協会登録者女子番号,0)+500,協会登録女子名簿,7,FALSE),IF(H12="外",VLOOKUP(MATCH(G12,協会登録者女子番号,0)+500,協会登録女子名簿,14,FALSE),VLOOKUP(G12,女子登録番号,19,FALSE))))</f>
        <v/>
      </c>
      <c r="L12" s="204">
        <f>L10+1</f>
        <v>2</v>
      </c>
      <c r="N12" s="3" t="s">
        <v>2</v>
      </c>
      <c r="P12" s="196" t="str">
        <f>'【原本】(女)'!H9</f>
        <v/>
      </c>
      <c r="Q12" s="197" t="str">
        <f>'【原本】(女)'!J9</f>
        <v/>
      </c>
      <c r="R12" s="196" t="str">
        <f>'【原本】(女)'!K9</f>
        <v/>
      </c>
      <c r="T12" s="198" t="str">
        <f t="shared" si="3"/>
        <v/>
      </c>
      <c r="U12" s="198" t="str">
        <f>IF(H12="外",$U$8,"")</f>
        <v/>
      </c>
    </row>
    <row r="13" spans="1:21" ht="22.5" customHeight="1">
      <c r="B13" s="233"/>
      <c r="C13" s="234"/>
      <c r="D13" s="208" t="str">
        <f t="shared" si="0"/>
        <v/>
      </c>
      <c r="E13" s="209" t="str">
        <f t="shared" si="1"/>
        <v/>
      </c>
      <c r="F13" s="274" t="str">
        <f t="shared" si="2"/>
        <v/>
      </c>
      <c r="G13" s="330"/>
      <c r="H13" s="332"/>
      <c r="I13" s="322"/>
      <c r="J13" s="324"/>
      <c r="K13" s="326"/>
      <c r="L13" s="204"/>
      <c r="N13" s="3" t="s">
        <v>4</v>
      </c>
      <c r="P13" s="196" t="str">
        <f>'【原本】(女)'!H10</f>
        <v/>
      </c>
      <c r="Q13" s="197" t="str">
        <f>'【原本】(女)'!J10</f>
        <v/>
      </c>
      <c r="R13" s="196" t="str">
        <f>'【原本】(女)'!K10</f>
        <v/>
      </c>
      <c r="T13" s="198" t="str">
        <f t="shared" si="3"/>
        <v/>
      </c>
    </row>
    <row r="14" spans="1:21" ht="22.5" customHeight="1">
      <c r="A14" s="3">
        <f>A12+1</f>
        <v>3</v>
      </c>
      <c r="B14" s="235"/>
      <c r="C14" s="236"/>
      <c r="D14" s="231" t="str">
        <f t="shared" si="0"/>
        <v/>
      </c>
      <c r="E14" s="232" t="str">
        <f t="shared" si="1"/>
        <v/>
      </c>
      <c r="F14" s="273" t="str">
        <f t="shared" si="2"/>
        <v/>
      </c>
      <c r="G14" s="334"/>
      <c r="H14" s="331"/>
      <c r="I14" s="333" t="str">
        <f>IF(G14="","",IF(U14="外部",VLOOKUP(MATCH(G14,協会登録者女子番号,0)+500,協会登録女子名簿,2,FALSE),IF(H14="外",VLOOKUP(MATCH(G14,協会登録者女子番号,0)+500,協会登録女子名簿,12,FALSE),VLOOKUP(G14,女子登録番号,3,FALSE))))</f>
        <v/>
      </c>
      <c r="J14" s="323" t="str">
        <f>IF(G14="","",IF(U14="外",VLOOKUP(MATCH(G14,協会登録者女子番号,0)+500,協会登録女子名簿,3,FALSE),IF(H14="外",VLOOKUP(MATCH(G14,協会登録者女子番号,0)+500,協会登録女子名簿,13,FALSE),VLOOKUP(G14,女子登録番号,4,FALSE))))</f>
        <v/>
      </c>
      <c r="K14" s="325" t="str">
        <f>IF(G14="","",IF(U14="外",VLOOKUP(MATCH(G14,協会登録者女子番号,0)+500,協会登録女子名簿,7,FALSE),IF(H14="外",VLOOKUP(MATCH(G14,協会登録者女子番号,0)+500,協会登録女子名簿,14,FALSE),VLOOKUP(G14,女子登録番号,19,FALSE))))</f>
        <v/>
      </c>
      <c r="L14" s="204">
        <f>L12+1</f>
        <v>3</v>
      </c>
      <c r="N14" s="3" t="s">
        <v>5</v>
      </c>
      <c r="P14" s="196" t="str">
        <f>'【原本】(女)'!H11</f>
        <v/>
      </c>
      <c r="Q14" s="197" t="str">
        <f>'【原本】(女)'!J11</f>
        <v/>
      </c>
      <c r="R14" s="196" t="str">
        <f>'【原本】(女)'!K11</f>
        <v/>
      </c>
      <c r="T14" s="198" t="str">
        <f t="shared" si="3"/>
        <v/>
      </c>
      <c r="U14" s="198" t="str">
        <f>IF(H14="外",$U$8,"")</f>
        <v/>
      </c>
    </row>
    <row r="15" spans="1:21" ht="22.5" customHeight="1">
      <c r="B15" s="233"/>
      <c r="C15" s="234"/>
      <c r="D15" s="208" t="str">
        <f t="shared" si="0"/>
        <v/>
      </c>
      <c r="E15" s="209" t="str">
        <f t="shared" si="1"/>
        <v/>
      </c>
      <c r="F15" s="274" t="str">
        <f t="shared" si="2"/>
        <v/>
      </c>
      <c r="G15" s="330"/>
      <c r="H15" s="332"/>
      <c r="I15" s="322"/>
      <c r="J15" s="324"/>
      <c r="K15" s="326"/>
      <c r="L15" s="204"/>
      <c r="N15" s="3" t="s">
        <v>76</v>
      </c>
      <c r="P15" s="196" t="str">
        <f>'【原本】(女)'!H12</f>
        <v/>
      </c>
      <c r="Q15" s="197" t="str">
        <f>'【原本】(女)'!J12</f>
        <v/>
      </c>
      <c r="R15" s="196" t="str">
        <f>'【原本】(女)'!K12</f>
        <v/>
      </c>
      <c r="T15" s="198" t="str">
        <f t="shared" si="3"/>
        <v/>
      </c>
    </row>
    <row r="16" spans="1:21" ht="22.5" customHeight="1">
      <c r="A16" s="3">
        <f>A14+1</f>
        <v>4</v>
      </c>
      <c r="B16" s="235"/>
      <c r="C16" s="236"/>
      <c r="D16" s="231" t="str">
        <f t="shared" si="0"/>
        <v/>
      </c>
      <c r="E16" s="232" t="str">
        <f t="shared" si="1"/>
        <v/>
      </c>
      <c r="F16" s="273" t="str">
        <f t="shared" si="2"/>
        <v/>
      </c>
      <c r="G16" s="334"/>
      <c r="H16" s="331"/>
      <c r="I16" s="333" t="str">
        <f>IF(G16="","",IF(U16="外部",VLOOKUP(MATCH(G16,協会登録者女子番号,0)+500,協会登録女子名簿,2,FALSE),IF(H16="外",VLOOKUP(MATCH(G16,協会登録者女子番号,0)+500,協会登録女子名簿,12,FALSE),VLOOKUP(G16,女子登録番号,3,FALSE))))</f>
        <v/>
      </c>
      <c r="J16" s="323" t="str">
        <f>IF(G16="","",IF(U16="外",VLOOKUP(MATCH(G16,協会登録者女子番号,0)+500,協会登録女子名簿,3,FALSE),IF(H16="外",VLOOKUP(MATCH(G16,協会登録者女子番号,0)+500,協会登録女子名簿,13,FALSE),VLOOKUP(G16,女子登録番号,4,FALSE))))</f>
        <v/>
      </c>
      <c r="K16" s="325" t="str">
        <f>IF(G16="","",IF(U16="外",VLOOKUP(MATCH(G16,協会登録者女子番号,0)+500,協会登録女子名簿,7,FALSE),IF(H16="外",VLOOKUP(MATCH(G16,協会登録者女子番号,0)+500,協会登録女子名簿,14,FALSE),VLOOKUP(G16,女子登録番号,19,FALSE))))</f>
        <v/>
      </c>
      <c r="L16" s="204">
        <f>L14+1</f>
        <v>4</v>
      </c>
      <c r="P16" s="196" t="str">
        <f>'【原本】(女)'!H13</f>
        <v/>
      </c>
      <c r="Q16" s="197" t="str">
        <f>'【原本】(女)'!J13</f>
        <v/>
      </c>
      <c r="R16" s="196" t="str">
        <f>'【原本】(女)'!K13</f>
        <v/>
      </c>
      <c r="T16" s="198" t="str">
        <f t="shared" si="3"/>
        <v/>
      </c>
      <c r="U16" s="198" t="str">
        <f>IF(H16="外",$U$8,"")</f>
        <v/>
      </c>
    </row>
    <row r="17" spans="1:21" ht="22.5" customHeight="1">
      <c r="B17" s="233"/>
      <c r="C17" s="234"/>
      <c r="D17" s="208" t="str">
        <f t="shared" si="0"/>
        <v/>
      </c>
      <c r="E17" s="209" t="str">
        <f t="shared" si="1"/>
        <v/>
      </c>
      <c r="F17" s="274" t="str">
        <f t="shared" si="2"/>
        <v/>
      </c>
      <c r="G17" s="330"/>
      <c r="H17" s="332"/>
      <c r="I17" s="322"/>
      <c r="J17" s="324"/>
      <c r="K17" s="326"/>
      <c r="L17" s="204"/>
      <c r="P17" s="196" t="str">
        <f>'【原本】(女)'!H14</f>
        <v/>
      </c>
      <c r="Q17" s="197" t="str">
        <f>'【原本】(女)'!J14</f>
        <v/>
      </c>
      <c r="R17" s="196" t="str">
        <f>'【原本】(女)'!K14</f>
        <v/>
      </c>
      <c r="T17" s="198" t="str">
        <f t="shared" si="3"/>
        <v/>
      </c>
    </row>
    <row r="18" spans="1:21" ht="22.5" customHeight="1">
      <c r="A18" s="3">
        <f>A16+1</f>
        <v>5</v>
      </c>
      <c r="B18" s="235"/>
      <c r="C18" s="236"/>
      <c r="D18" s="231" t="str">
        <f t="shared" si="0"/>
        <v/>
      </c>
      <c r="E18" s="232" t="str">
        <f t="shared" si="1"/>
        <v/>
      </c>
      <c r="F18" s="273" t="str">
        <f t="shared" si="2"/>
        <v/>
      </c>
      <c r="G18" s="334"/>
      <c r="H18" s="331"/>
      <c r="I18" s="333" t="str">
        <f>IF(G18="","",IF(U18="外部",VLOOKUP(MATCH(G18,協会登録者女子番号,0)+500,協会登録女子名簿,2,FALSE),IF(H18="外",VLOOKUP(MATCH(G18,協会登録者女子番号,0)+500,協会登録女子名簿,12,FALSE),VLOOKUP(G18,女子登録番号,3,FALSE))))</f>
        <v/>
      </c>
      <c r="J18" s="323" t="str">
        <f>IF(G18="","",IF(U18="外",VLOOKUP(MATCH(G18,協会登録者女子番号,0)+500,協会登録女子名簿,3,FALSE),IF(H18="外",VLOOKUP(MATCH(G18,協会登録者女子番号,0)+500,協会登録女子名簿,13,FALSE),VLOOKUP(G18,女子登録番号,4,FALSE))))</f>
        <v/>
      </c>
      <c r="K18" s="325" t="str">
        <f>IF(G18="","",IF(U18="外",VLOOKUP(MATCH(G18,協会登録者女子番号,0)+500,協会登録女子名簿,7,FALSE),IF(H18="外",VLOOKUP(MATCH(G18,協会登録者女子番号,0)+500,協会登録女子名簿,14,FALSE),VLOOKUP(G18,女子登録番号,19,FALSE))))</f>
        <v/>
      </c>
      <c r="L18" s="204">
        <f>L16+1</f>
        <v>5</v>
      </c>
      <c r="N18" s="3" t="s">
        <v>12</v>
      </c>
      <c r="O18" s="195"/>
      <c r="P18" s="196" t="str">
        <f>'【原本】(女)'!H15</f>
        <v/>
      </c>
      <c r="Q18" s="197" t="str">
        <f>'【原本】(女)'!J15</f>
        <v/>
      </c>
      <c r="R18" s="196" t="str">
        <f>'【原本】(女)'!K15</f>
        <v/>
      </c>
      <c r="T18" s="198" t="str">
        <f t="shared" si="3"/>
        <v/>
      </c>
      <c r="U18" s="198" t="str">
        <f>IF(H18="外",$U$8,"")</f>
        <v/>
      </c>
    </row>
    <row r="19" spans="1:21" ht="22.5" customHeight="1">
      <c r="B19" s="233"/>
      <c r="C19" s="234"/>
      <c r="D19" s="208" t="str">
        <f t="shared" si="0"/>
        <v/>
      </c>
      <c r="E19" s="209" t="str">
        <f t="shared" si="1"/>
        <v/>
      </c>
      <c r="F19" s="274" t="str">
        <f t="shared" si="2"/>
        <v/>
      </c>
      <c r="G19" s="330"/>
      <c r="H19" s="332"/>
      <c r="I19" s="322"/>
      <c r="J19" s="324"/>
      <c r="K19" s="326"/>
      <c r="L19" s="204"/>
      <c r="O19" s="195"/>
      <c r="P19" s="196" t="str">
        <f>'【原本】(女)'!H16</f>
        <v/>
      </c>
      <c r="Q19" s="197" t="str">
        <f>'【原本】(女)'!J16</f>
        <v/>
      </c>
      <c r="R19" s="196" t="str">
        <f>'【原本】(女)'!K16</f>
        <v/>
      </c>
      <c r="T19" s="198" t="str">
        <f t="shared" si="3"/>
        <v/>
      </c>
    </row>
    <row r="20" spans="1:21" ht="22.5" customHeight="1">
      <c r="A20" s="3">
        <f>A18+1</f>
        <v>6</v>
      </c>
      <c r="B20" s="235"/>
      <c r="C20" s="236"/>
      <c r="D20" s="231" t="str">
        <f t="shared" si="0"/>
        <v/>
      </c>
      <c r="E20" s="232" t="str">
        <f t="shared" si="1"/>
        <v/>
      </c>
      <c r="F20" s="273" t="str">
        <f t="shared" si="2"/>
        <v/>
      </c>
      <c r="G20" s="334"/>
      <c r="H20" s="331"/>
      <c r="I20" s="333" t="str">
        <f>IF(G20="","",IF(U20="外部",VLOOKUP(MATCH(G20,協会登録者女子番号,0)+500,協会登録女子名簿,2,FALSE),IF(H20="外",VLOOKUP(MATCH(G20,協会登録者女子番号,0)+500,協会登録女子名簿,12,FALSE),VLOOKUP(G20,女子登録番号,3,FALSE))))</f>
        <v/>
      </c>
      <c r="J20" s="323" t="str">
        <f>IF(G20="","",IF(U20="外",VLOOKUP(MATCH(G20,協会登録者女子番号,0)+500,協会登録女子名簿,3,FALSE),IF(H20="外",VLOOKUP(MATCH(G20,協会登録者女子番号,0)+500,協会登録女子名簿,13,FALSE),VLOOKUP(G20,女子登録番号,4,FALSE))))</f>
        <v/>
      </c>
      <c r="K20" s="325" t="str">
        <f>IF(G20="","",IF(U20="外",VLOOKUP(MATCH(G20,協会登録者女子番号,0)+500,協会登録女子名簿,7,FALSE),IF(H20="外",VLOOKUP(MATCH(G20,協会登録者女子番号,0)+500,協会登録女子名簿,14,FALSE),VLOOKUP(G20,女子登録番号,19,FALSE))))</f>
        <v/>
      </c>
      <c r="L20" s="204">
        <f>L18+1</f>
        <v>6</v>
      </c>
      <c r="O20" s="195"/>
      <c r="P20" s="196" t="str">
        <f>'【原本】(女)'!H17</f>
        <v/>
      </c>
      <c r="Q20" s="197" t="str">
        <f>'【原本】(女)'!J17</f>
        <v/>
      </c>
      <c r="R20" s="196" t="str">
        <f>'【原本】(女)'!K17</f>
        <v/>
      </c>
      <c r="T20" s="198" t="str">
        <f t="shared" si="3"/>
        <v/>
      </c>
      <c r="U20" s="198" t="str">
        <f>IF(H20="外",$U$8,"")</f>
        <v/>
      </c>
    </row>
    <row r="21" spans="1:21" ht="22.5" customHeight="1">
      <c r="B21" s="233"/>
      <c r="C21" s="234"/>
      <c r="D21" s="208" t="str">
        <f t="shared" si="0"/>
        <v/>
      </c>
      <c r="E21" s="209" t="str">
        <f t="shared" si="1"/>
        <v/>
      </c>
      <c r="F21" s="274" t="str">
        <f t="shared" si="2"/>
        <v/>
      </c>
      <c r="G21" s="330"/>
      <c r="H21" s="332"/>
      <c r="I21" s="322"/>
      <c r="J21" s="324"/>
      <c r="K21" s="326"/>
      <c r="L21" s="204"/>
      <c r="O21" s="195"/>
      <c r="P21" s="196" t="str">
        <f>'【原本】(女)'!H18</f>
        <v/>
      </c>
      <c r="Q21" s="197" t="str">
        <f>'【原本】(女)'!J18</f>
        <v/>
      </c>
      <c r="R21" s="196" t="str">
        <f>'【原本】(女)'!K18</f>
        <v/>
      </c>
      <c r="T21" s="198" t="str">
        <f t="shared" si="3"/>
        <v/>
      </c>
    </row>
    <row r="22" spans="1:21" ht="22.5" customHeight="1">
      <c r="A22" s="3">
        <f>A20+1</f>
        <v>7</v>
      </c>
      <c r="B22" s="235"/>
      <c r="C22" s="236"/>
      <c r="D22" s="231" t="str">
        <f t="shared" si="0"/>
        <v/>
      </c>
      <c r="E22" s="232" t="str">
        <f t="shared" si="1"/>
        <v/>
      </c>
      <c r="F22" s="273" t="str">
        <f t="shared" si="2"/>
        <v/>
      </c>
      <c r="G22" s="334"/>
      <c r="H22" s="331"/>
      <c r="I22" s="333" t="str">
        <f>IF(G22="","",IF(U22="外部",VLOOKUP(MATCH(G22,協会登録者女子番号,0)+500,協会登録女子名簿,2,FALSE),IF(H22="外",VLOOKUP(MATCH(G22,協会登録者女子番号,0)+500,協会登録女子名簿,12,FALSE),VLOOKUP(G22,女子登録番号,3,FALSE))))</f>
        <v/>
      </c>
      <c r="J22" s="323" t="str">
        <f>IF(G22="","",IF(U22="外",VLOOKUP(MATCH(G22,協会登録者女子番号,0)+500,協会登録女子名簿,3,FALSE),IF(H22="外",VLOOKUP(MATCH(G22,協会登録者女子番号,0)+500,協会登録女子名簿,13,FALSE),VLOOKUP(G22,女子登録番号,4,FALSE))))</f>
        <v/>
      </c>
      <c r="K22" s="325" t="str">
        <f>IF(G22="","",IF(U22="外",VLOOKUP(MATCH(G22,協会登録者女子番号,0)+500,協会登録女子名簿,7,FALSE),IF(H22="外",VLOOKUP(MATCH(G22,協会登録者女子番号,0)+500,協会登録女子名簿,14,FALSE),VLOOKUP(G22,女子登録番号,19,FALSE))))</f>
        <v/>
      </c>
      <c r="L22" s="204">
        <f>L20+1</f>
        <v>7</v>
      </c>
      <c r="P22" s="196" t="str">
        <f>'【原本】(女)'!H19</f>
        <v/>
      </c>
      <c r="Q22" s="197" t="str">
        <f>'【原本】(女)'!J19</f>
        <v/>
      </c>
      <c r="R22" s="196" t="str">
        <f>'【原本】(女)'!K19</f>
        <v/>
      </c>
      <c r="T22" s="198" t="str">
        <f t="shared" si="3"/>
        <v/>
      </c>
      <c r="U22" s="198" t="str">
        <f>IF(H22="外",$U$8,"")</f>
        <v/>
      </c>
    </row>
    <row r="23" spans="1:21" ht="22.5" customHeight="1">
      <c r="B23" s="233"/>
      <c r="C23" s="234"/>
      <c r="D23" s="208" t="str">
        <f t="shared" si="0"/>
        <v/>
      </c>
      <c r="E23" s="209" t="str">
        <f t="shared" si="1"/>
        <v/>
      </c>
      <c r="F23" s="274" t="str">
        <f t="shared" si="2"/>
        <v/>
      </c>
      <c r="G23" s="330"/>
      <c r="H23" s="332"/>
      <c r="I23" s="322"/>
      <c r="J23" s="324"/>
      <c r="K23" s="326"/>
      <c r="L23" s="204"/>
      <c r="P23" s="196" t="str">
        <f>'【原本】(女)'!H20</f>
        <v/>
      </c>
      <c r="Q23" s="197" t="str">
        <f>'【原本】(女)'!J20</f>
        <v/>
      </c>
      <c r="R23" s="196" t="str">
        <f>'【原本】(女)'!K20</f>
        <v/>
      </c>
      <c r="T23" s="198" t="str">
        <f t="shared" si="3"/>
        <v/>
      </c>
    </row>
    <row r="24" spans="1:21" ht="22.5" customHeight="1">
      <c r="A24" s="3">
        <f>A22+1</f>
        <v>8</v>
      </c>
      <c r="B24" s="235"/>
      <c r="C24" s="236"/>
      <c r="D24" s="231" t="str">
        <f t="shared" si="0"/>
        <v/>
      </c>
      <c r="E24" s="232" t="str">
        <f t="shared" si="1"/>
        <v/>
      </c>
      <c r="F24" s="273" t="str">
        <f t="shared" si="2"/>
        <v/>
      </c>
      <c r="G24" s="334"/>
      <c r="H24" s="331"/>
      <c r="I24" s="333" t="str">
        <f>IF(G24="","",IF(U24="外部",VLOOKUP(MATCH(G24,協会登録者女子番号,0)+500,協会登録女子名簿,2,FALSE),IF(H24="外",VLOOKUP(MATCH(G24,協会登録者女子番号,0)+500,協会登録女子名簿,12,FALSE),VLOOKUP(G24,女子登録番号,3,FALSE))))</f>
        <v/>
      </c>
      <c r="J24" s="323" t="str">
        <f>IF(G24="","",IF(U24="外",VLOOKUP(MATCH(G24,協会登録者女子番号,0)+500,協会登録女子名簿,3,FALSE),IF(H24="外",VLOOKUP(MATCH(G24,協会登録者女子番号,0)+500,協会登録女子名簿,13,FALSE),VLOOKUP(G24,女子登録番号,4,FALSE))))</f>
        <v/>
      </c>
      <c r="K24" s="325" t="str">
        <f>IF(G24="","",IF(U24="外",VLOOKUP(MATCH(G24,協会登録者女子番号,0)+500,協会登録女子名簿,7,FALSE),IF(H24="外",VLOOKUP(MATCH(G24,協会登録者女子番号,0)+500,協会登録女子名簿,14,FALSE),VLOOKUP(G24,女子登録番号,19,FALSE))))</f>
        <v/>
      </c>
      <c r="L24" s="204">
        <f>L22+1</f>
        <v>8</v>
      </c>
      <c r="P24" s="196" t="str">
        <f>'【原本】(女)'!H21</f>
        <v/>
      </c>
      <c r="Q24" s="197" t="str">
        <f>'【原本】(女)'!J21</f>
        <v/>
      </c>
      <c r="R24" s="196" t="str">
        <f>'【原本】(女)'!K21</f>
        <v/>
      </c>
      <c r="T24" s="198" t="str">
        <f t="shared" si="3"/>
        <v/>
      </c>
      <c r="U24" s="198" t="str">
        <f>IF(H24="外",$U$8,"")</f>
        <v/>
      </c>
    </row>
    <row r="25" spans="1:21" ht="22.5" customHeight="1">
      <c r="B25" s="233"/>
      <c r="C25" s="234"/>
      <c r="D25" s="208" t="str">
        <f t="shared" si="0"/>
        <v/>
      </c>
      <c r="E25" s="209" t="str">
        <f t="shared" si="1"/>
        <v/>
      </c>
      <c r="F25" s="274" t="str">
        <f t="shared" si="2"/>
        <v/>
      </c>
      <c r="G25" s="330"/>
      <c r="H25" s="332"/>
      <c r="I25" s="322"/>
      <c r="J25" s="324"/>
      <c r="K25" s="326"/>
      <c r="L25" s="204"/>
      <c r="P25" s="196" t="str">
        <f>'【原本】(女)'!H22</f>
        <v/>
      </c>
      <c r="Q25" s="197" t="str">
        <f>'【原本】(女)'!J22</f>
        <v/>
      </c>
      <c r="R25" s="196" t="str">
        <f>'【原本】(女)'!K22</f>
        <v/>
      </c>
      <c r="T25" s="198" t="str">
        <f t="shared" si="3"/>
        <v/>
      </c>
    </row>
    <row r="26" spans="1:21" ht="22.5" customHeight="1">
      <c r="A26" s="3">
        <f>A24+1</f>
        <v>9</v>
      </c>
      <c r="B26" s="235"/>
      <c r="C26" s="236"/>
      <c r="D26" s="231" t="str">
        <f t="shared" si="0"/>
        <v/>
      </c>
      <c r="E26" s="232" t="str">
        <f t="shared" si="1"/>
        <v/>
      </c>
      <c r="F26" s="273" t="str">
        <f t="shared" si="2"/>
        <v/>
      </c>
      <c r="G26" s="334"/>
      <c r="H26" s="331"/>
      <c r="I26" s="333" t="str">
        <f>IF(G26="","",IF(U26="外部",VLOOKUP(MATCH(G26,協会登録者女子番号,0)+500,協会登録女子名簿,2,FALSE),IF(H26="外",VLOOKUP(MATCH(G26,協会登録者女子番号,0)+500,協会登録女子名簿,12,FALSE),VLOOKUP(G26,女子登録番号,3,FALSE))))</f>
        <v/>
      </c>
      <c r="J26" s="323" t="str">
        <f>IF(G26="","",IF(U26="外",VLOOKUP(MATCH(G26,協会登録者女子番号,0)+500,協会登録女子名簿,3,FALSE),IF(H26="外",VLOOKUP(MATCH(G26,協会登録者女子番号,0)+500,協会登録女子名簿,13,FALSE),VLOOKUP(G26,女子登録番号,4,FALSE))))</f>
        <v/>
      </c>
      <c r="K26" s="325" t="str">
        <f>IF(G26="","",IF(U26="外",VLOOKUP(MATCH(G26,協会登録者女子番号,0)+500,協会登録女子名簿,7,FALSE),IF(H26="外",VLOOKUP(MATCH(G26,協会登録者女子番号,0)+500,協会登録女子名簿,14,FALSE),VLOOKUP(G26,女子登録番号,19,FALSE))))</f>
        <v/>
      </c>
      <c r="L26" s="204">
        <f>L24+1</f>
        <v>9</v>
      </c>
      <c r="P26" s="196" t="str">
        <f>'【原本】(女)'!H23</f>
        <v/>
      </c>
      <c r="Q26" s="197" t="str">
        <f>'【原本】(女)'!J23</f>
        <v/>
      </c>
      <c r="R26" s="196" t="str">
        <f>'【原本】(女)'!K23</f>
        <v/>
      </c>
      <c r="T26" s="198" t="str">
        <f t="shared" si="3"/>
        <v/>
      </c>
      <c r="U26" s="198" t="str">
        <f>IF(H26="外",$U$8,"")</f>
        <v/>
      </c>
    </row>
    <row r="27" spans="1:21" ht="22.5" customHeight="1">
      <c r="B27" s="233"/>
      <c r="C27" s="234"/>
      <c r="D27" s="208" t="str">
        <f t="shared" si="0"/>
        <v/>
      </c>
      <c r="E27" s="209" t="str">
        <f t="shared" si="1"/>
        <v/>
      </c>
      <c r="F27" s="274" t="str">
        <f t="shared" si="2"/>
        <v/>
      </c>
      <c r="G27" s="330"/>
      <c r="H27" s="332"/>
      <c r="I27" s="322"/>
      <c r="J27" s="324"/>
      <c r="K27" s="326"/>
      <c r="L27" s="204"/>
      <c r="P27" s="196" t="str">
        <f>'【原本】(女)'!H24</f>
        <v/>
      </c>
      <c r="Q27" s="197" t="str">
        <f>'【原本】(女)'!J24</f>
        <v/>
      </c>
      <c r="R27" s="196" t="str">
        <f>'【原本】(女)'!K24</f>
        <v/>
      </c>
      <c r="T27" s="198" t="str">
        <f t="shared" si="3"/>
        <v/>
      </c>
    </row>
    <row r="28" spans="1:21" ht="22.5" customHeight="1">
      <c r="A28" s="3">
        <f>A26+1</f>
        <v>10</v>
      </c>
      <c r="B28" s="235"/>
      <c r="C28" s="236"/>
      <c r="D28" s="231" t="str">
        <f t="shared" si="0"/>
        <v/>
      </c>
      <c r="E28" s="232" t="str">
        <f t="shared" si="1"/>
        <v/>
      </c>
      <c r="F28" s="273" t="str">
        <f t="shared" si="2"/>
        <v/>
      </c>
      <c r="G28" s="334"/>
      <c r="H28" s="331"/>
      <c r="I28" s="333" t="str">
        <f>IF(G28="","",IF(U28="外部",VLOOKUP(MATCH(G28,協会登録者女子番号,0)+500,協会登録女子名簿,2,FALSE),IF(H28="外",VLOOKUP(MATCH(G28,協会登録者女子番号,0)+500,協会登録女子名簿,12,FALSE),VLOOKUP(G28,女子登録番号,3,FALSE))))</f>
        <v/>
      </c>
      <c r="J28" s="323" t="str">
        <f>IF(G28="","",IF(U28="外",VLOOKUP(MATCH(G28,協会登録者女子番号,0)+500,協会登録女子名簿,3,FALSE),IF(H28="外",VLOOKUP(MATCH(G28,協会登録者女子番号,0)+500,協会登録女子名簿,13,FALSE),VLOOKUP(G28,女子登録番号,4,FALSE))))</f>
        <v/>
      </c>
      <c r="K28" s="325" t="str">
        <f>IF(G28="","",IF(U28="外",VLOOKUP(MATCH(G28,協会登録者女子番号,0)+500,協会登録女子名簿,7,FALSE),IF(H28="外",VLOOKUP(MATCH(G28,協会登録者女子番号,0)+500,協会登録女子名簿,14,FALSE),VLOOKUP(G28,女子登録番号,19,FALSE))))</f>
        <v/>
      </c>
      <c r="L28" s="204">
        <f>L26+1</f>
        <v>10</v>
      </c>
      <c r="P28" s="196" t="str">
        <f>'【原本】(女)'!H25</f>
        <v/>
      </c>
      <c r="Q28" s="197" t="str">
        <f>'【原本】(女)'!J25</f>
        <v/>
      </c>
      <c r="R28" s="196" t="str">
        <f>'【原本】(女)'!K25</f>
        <v/>
      </c>
      <c r="T28" s="198" t="str">
        <f t="shared" si="3"/>
        <v/>
      </c>
      <c r="U28" s="198" t="str">
        <f>IF(H28="外",$U$8,"")</f>
        <v/>
      </c>
    </row>
    <row r="29" spans="1:21" ht="22.5" customHeight="1">
      <c r="B29" s="233"/>
      <c r="C29" s="234"/>
      <c r="D29" s="208" t="str">
        <f t="shared" si="0"/>
        <v/>
      </c>
      <c r="E29" s="209" t="str">
        <f t="shared" si="1"/>
        <v/>
      </c>
      <c r="F29" s="274" t="str">
        <f t="shared" si="2"/>
        <v/>
      </c>
      <c r="G29" s="330"/>
      <c r="H29" s="332"/>
      <c r="I29" s="322"/>
      <c r="J29" s="324"/>
      <c r="K29" s="326"/>
      <c r="L29" s="204"/>
      <c r="P29" s="196" t="str">
        <f>'【原本】(女)'!H26</f>
        <v/>
      </c>
      <c r="Q29" s="197" t="str">
        <f>'【原本】(女)'!J26</f>
        <v/>
      </c>
      <c r="R29" s="196" t="str">
        <f>'【原本】(女)'!K26</f>
        <v/>
      </c>
      <c r="T29" s="198" t="str">
        <f t="shared" si="3"/>
        <v/>
      </c>
    </row>
    <row r="30" spans="1:21" ht="22.5" customHeight="1">
      <c r="A30" s="3">
        <f>A28+1</f>
        <v>11</v>
      </c>
      <c r="B30" s="235"/>
      <c r="C30" s="236"/>
      <c r="D30" s="237" t="str">
        <f t="shared" si="0"/>
        <v/>
      </c>
      <c r="E30" s="202" t="str">
        <f t="shared" si="1"/>
        <v/>
      </c>
      <c r="F30" s="273" t="str">
        <f t="shared" si="2"/>
        <v/>
      </c>
      <c r="G30" s="334"/>
      <c r="H30" s="335"/>
      <c r="I30" s="321" t="str">
        <f>IF(G30="","",IF(U30="外部",VLOOKUP(MATCH(G30,協会登録者女子番号,0)+500,協会登録女子名簿,2,FALSE),IF(H30="外",VLOOKUP(MATCH(G30,協会登録者女子番号,0)+500,協会登録女子名簿,12,FALSE),VLOOKUP(G30,女子登録番号,3,FALSE))))</f>
        <v/>
      </c>
      <c r="J30" s="323" t="str">
        <f>IF(G30="","",IF(U30="外",VLOOKUP(MATCH(G30,協会登録者女子番号,0)+500,協会登録女子名簿,3,FALSE),IF(H30="外",VLOOKUP(MATCH(G30,協会登録者女子番号,0)+500,協会登録女子名簿,13,FALSE),VLOOKUP(G30,女子登録番号,4,FALSE))))</f>
        <v/>
      </c>
      <c r="K30" s="325" t="str">
        <f>IF(G30="","",IF(U30="外",VLOOKUP(MATCH(G30,協会登録者女子番号,0)+500,協会登録女子名簿,7,FALSE),IF(H30="外",VLOOKUP(MATCH(G30,協会登録者女子番号,0)+500,協会登録女子名簿,14,FALSE),VLOOKUP(G30,女子登録番号,19,FALSE))))</f>
        <v/>
      </c>
      <c r="L30" s="204">
        <f>L28+1</f>
        <v>11</v>
      </c>
      <c r="P30" s="196" t="str">
        <f>'【原本】(女)'!H27</f>
        <v/>
      </c>
      <c r="Q30" s="197" t="str">
        <f>'【原本】(女)'!J27</f>
        <v/>
      </c>
      <c r="R30" s="196" t="str">
        <f>'【原本】(女)'!K27</f>
        <v/>
      </c>
      <c r="T30" s="198" t="str">
        <f t="shared" si="3"/>
        <v/>
      </c>
      <c r="U30" s="198" t="str">
        <f>IF(H30="外",$U$8,"")</f>
        <v/>
      </c>
    </row>
    <row r="31" spans="1:21" ht="22.5" customHeight="1">
      <c r="B31" s="233"/>
      <c r="C31" s="234"/>
      <c r="D31" s="208" t="str">
        <f t="shared" si="0"/>
        <v/>
      </c>
      <c r="E31" s="209" t="str">
        <f t="shared" si="1"/>
        <v/>
      </c>
      <c r="F31" s="274" t="str">
        <f t="shared" si="2"/>
        <v/>
      </c>
      <c r="G31" s="330"/>
      <c r="H31" s="332"/>
      <c r="I31" s="322"/>
      <c r="J31" s="324"/>
      <c r="K31" s="326"/>
      <c r="L31" s="204"/>
      <c r="P31" s="196" t="str">
        <f>'【原本】(女)'!H28</f>
        <v/>
      </c>
      <c r="Q31" s="197" t="str">
        <f>'【原本】(女)'!J28</f>
        <v/>
      </c>
      <c r="R31" s="196" t="str">
        <f>'【原本】(女)'!K28</f>
        <v/>
      </c>
      <c r="T31" s="198" t="str">
        <f t="shared" si="3"/>
        <v/>
      </c>
    </row>
    <row r="32" spans="1:21" ht="22.5" customHeight="1">
      <c r="A32" s="3">
        <f>A30+1</f>
        <v>12</v>
      </c>
      <c r="B32" s="235"/>
      <c r="C32" s="236"/>
      <c r="D32" s="237" t="str">
        <f t="shared" si="0"/>
        <v/>
      </c>
      <c r="E32" s="202" t="str">
        <f t="shared" si="1"/>
        <v/>
      </c>
      <c r="F32" s="273" t="str">
        <f t="shared" si="2"/>
        <v/>
      </c>
      <c r="G32" s="334"/>
      <c r="H32" s="335"/>
      <c r="I32" s="321" t="str">
        <f>IF(G32="","",IF(U32="外部",VLOOKUP(MATCH(G32,協会登録者女子番号,0)+500,協会登録女子名簿,2,FALSE),IF(H32="外",VLOOKUP(MATCH(G32,協会登録者女子番号,0)+500,協会登録女子名簿,12,FALSE),VLOOKUP(G32,女子登録番号,3,FALSE))))</f>
        <v/>
      </c>
      <c r="J32" s="323" t="str">
        <f>IF(G32="","",IF(U32="外",VLOOKUP(MATCH(G32,協会登録者女子番号,0)+500,協会登録女子名簿,3,FALSE),IF(H32="外",VLOOKUP(MATCH(G32,協会登録者女子番号,0)+500,協会登録女子名簿,13,FALSE),VLOOKUP(G32,女子登録番号,4,FALSE))))</f>
        <v/>
      </c>
      <c r="K32" s="325" t="str">
        <f>IF(G32="","",IF(U32="外",VLOOKUP(MATCH(G32,協会登録者女子番号,0)+500,協会登録女子名簿,7,FALSE),IF(H32="外",VLOOKUP(MATCH(G32,協会登録者女子番号,0)+500,協会登録女子名簿,14,FALSE),VLOOKUP(G32,女子登録番号,19,FALSE))))</f>
        <v/>
      </c>
      <c r="L32" s="204">
        <f>L30+1</f>
        <v>12</v>
      </c>
      <c r="P32" s="196" t="str">
        <f>'【原本】(女)'!H29</f>
        <v/>
      </c>
      <c r="Q32" s="197" t="str">
        <f>'【原本】(女)'!J29</f>
        <v/>
      </c>
      <c r="R32" s="196" t="str">
        <f>'【原本】(女)'!K29</f>
        <v/>
      </c>
      <c r="T32" s="198" t="str">
        <f t="shared" si="3"/>
        <v/>
      </c>
      <c r="U32" s="198" t="str">
        <f>IF(H32="外",$U$8,"")</f>
        <v/>
      </c>
    </row>
    <row r="33" spans="2:20" ht="22.5" customHeight="1">
      <c r="B33" s="233"/>
      <c r="C33" s="234"/>
      <c r="D33" s="208" t="str">
        <f t="shared" si="0"/>
        <v/>
      </c>
      <c r="E33" s="209" t="str">
        <f t="shared" si="1"/>
        <v/>
      </c>
      <c r="F33" s="274" t="str">
        <f t="shared" si="2"/>
        <v/>
      </c>
      <c r="G33" s="330"/>
      <c r="H33" s="332"/>
      <c r="I33" s="322"/>
      <c r="J33" s="324"/>
      <c r="K33" s="326"/>
      <c r="L33" s="204"/>
      <c r="P33" s="196" t="str">
        <f>'【原本】(女)'!H30</f>
        <v/>
      </c>
      <c r="Q33" s="197" t="str">
        <f>'【原本】(女)'!J30</f>
        <v/>
      </c>
      <c r="R33" s="196" t="str">
        <f>'【原本】(女)'!K30</f>
        <v/>
      </c>
      <c r="T33" s="198" t="str">
        <f t="shared" si="3"/>
        <v/>
      </c>
    </row>
    <row r="34" spans="2:20" ht="7.5" customHeight="1">
      <c r="B34" s="9"/>
      <c r="C34" s="9"/>
      <c r="D34" s="211"/>
      <c r="E34" s="212"/>
      <c r="F34" s="213"/>
      <c r="G34" s="9"/>
      <c r="H34" s="9"/>
      <c r="I34" s="211"/>
      <c r="J34" s="212"/>
      <c r="K34" s="213"/>
      <c r="L34" s="204"/>
    </row>
    <row r="35" spans="2:20" s="215" customFormat="1" ht="14.25">
      <c r="B35" s="214" t="s">
        <v>147</v>
      </c>
      <c r="C35" s="214"/>
    </row>
    <row r="36" spans="2:20" s="215" customFormat="1">
      <c r="D36" s="215" t="s">
        <v>148</v>
      </c>
    </row>
    <row r="37" spans="2:20" s="215" customFormat="1" ht="14.25" customHeight="1">
      <c r="B37" s="216" t="s">
        <v>149</v>
      </c>
      <c r="D37" s="217"/>
      <c r="E37" s="218"/>
      <c r="F37" s="219"/>
      <c r="G37" s="220"/>
      <c r="H37" s="220"/>
      <c r="I37" s="221"/>
      <c r="J37" s="219"/>
      <c r="K37" s="222"/>
    </row>
    <row r="38" spans="2:20" s="215" customFormat="1">
      <c r="B38" s="215" t="s">
        <v>150</v>
      </c>
      <c r="D38" s="217"/>
      <c r="E38" s="218"/>
      <c r="F38" s="219"/>
      <c r="G38" s="220"/>
      <c r="H38" s="220"/>
      <c r="I38" s="221"/>
      <c r="J38" s="219"/>
      <c r="K38" s="222"/>
    </row>
    <row r="39" spans="2:20" s="215" customFormat="1">
      <c r="D39" s="215" t="s">
        <v>13</v>
      </c>
      <c r="E39" s="218"/>
      <c r="F39" s="219"/>
      <c r="G39" s="220"/>
      <c r="H39" s="220"/>
      <c r="I39" s="221"/>
      <c r="J39" s="219"/>
      <c r="K39" s="222"/>
    </row>
    <row r="40" spans="2:20" s="215" customFormat="1" ht="14.25" customHeight="1">
      <c r="D40" s="223" t="s">
        <v>152</v>
      </c>
    </row>
    <row r="41" spans="2:20">
      <c r="B41" s="224"/>
      <c r="C41" s="224"/>
    </row>
  </sheetData>
  <sheetProtection sheet="1" objects="1" scenarios="1" formatCells="0" selectLockedCells="1"/>
  <mergeCells count="73">
    <mergeCell ref="G32:G33"/>
    <mergeCell ref="H32:H33"/>
    <mergeCell ref="I32:I33"/>
    <mergeCell ref="J32:J33"/>
    <mergeCell ref="K32:K33"/>
    <mergeCell ref="G30:G31"/>
    <mergeCell ref="H30:H31"/>
    <mergeCell ref="I30:I31"/>
    <mergeCell ref="J30:J31"/>
    <mergeCell ref="K30:K31"/>
    <mergeCell ref="G28:G29"/>
    <mergeCell ref="H28:H29"/>
    <mergeCell ref="I28:I29"/>
    <mergeCell ref="J28:J29"/>
    <mergeCell ref="K28:K29"/>
    <mergeCell ref="G26:G27"/>
    <mergeCell ref="H26:H27"/>
    <mergeCell ref="I26:I27"/>
    <mergeCell ref="J26:J27"/>
    <mergeCell ref="K26:K27"/>
    <mergeCell ref="G24:G25"/>
    <mergeCell ref="H24:H25"/>
    <mergeCell ref="I24:I25"/>
    <mergeCell ref="J24:J25"/>
    <mergeCell ref="K24:K25"/>
    <mergeCell ref="G22:G23"/>
    <mergeCell ref="H22:H23"/>
    <mergeCell ref="I22:I23"/>
    <mergeCell ref="J22:J23"/>
    <mergeCell ref="K22:K23"/>
    <mergeCell ref="G20:G21"/>
    <mergeCell ref="H20:H21"/>
    <mergeCell ref="I20:I21"/>
    <mergeCell ref="J20:J21"/>
    <mergeCell ref="K20:K21"/>
    <mergeCell ref="G18:G19"/>
    <mergeCell ref="H18:H19"/>
    <mergeCell ref="I18:I19"/>
    <mergeCell ref="J18:J19"/>
    <mergeCell ref="K18:K19"/>
    <mergeCell ref="G16:G17"/>
    <mergeCell ref="H16:H17"/>
    <mergeCell ref="I16:I17"/>
    <mergeCell ref="J16:J17"/>
    <mergeCell ref="K16:K17"/>
    <mergeCell ref="G14:G15"/>
    <mergeCell ref="H14:H15"/>
    <mergeCell ref="I14:I15"/>
    <mergeCell ref="J14:J15"/>
    <mergeCell ref="K14:K15"/>
    <mergeCell ref="K10:K11"/>
    <mergeCell ref="G12:G13"/>
    <mergeCell ref="H12:H13"/>
    <mergeCell ref="I12:I13"/>
    <mergeCell ref="J12:J13"/>
    <mergeCell ref="K12:K13"/>
    <mergeCell ref="D9:E9"/>
    <mergeCell ref="I9:J9"/>
    <mergeCell ref="G10:G11"/>
    <mergeCell ref="H10:H11"/>
    <mergeCell ref="I10:I11"/>
    <mergeCell ref="J10:J11"/>
    <mergeCell ref="B6:C6"/>
    <mergeCell ref="D6:E6"/>
    <mergeCell ref="F6:K6"/>
    <mergeCell ref="B8:C8"/>
    <mergeCell ref="E8:F8"/>
    <mergeCell ref="B2:J2"/>
    <mergeCell ref="B4:C4"/>
    <mergeCell ref="E4:I4"/>
    <mergeCell ref="B5:D5"/>
    <mergeCell ref="G5:I5"/>
    <mergeCell ref="J5:K5"/>
  </mergeCells>
  <phoneticPr fontId="3"/>
  <dataValidations count="1">
    <dataValidation type="list" allowBlank="1" showInputMessage="1" showErrorMessage="1" sqref="H10 C10:C33 H12 H14 H16 H18 H20 H22 H24 H26 H28 H30 H32">
      <formula1>$N$18:$N$19</formula1>
    </dataValidation>
  </dataValidations>
  <pageMargins left="0.59055118110236227" right="0.19685039370078741" top="0.59055118110236227" bottom="0.19685039370078741" header="0.31496062992125984" footer="0.31496062992125984"/>
  <pageSetup paperSize="9" scale="10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7"/>
  <sheetViews>
    <sheetView view="pageBreakPreview" zoomScaleNormal="100" zoomScaleSheetLayoutView="100" workbookViewId="0">
      <selection activeCell="I12" sqref="I12"/>
    </sheetView>
  </sheetViews>
  <sheetFormatPr defaultRowHeight="13.5"/>
  <cols>
    <col min="1" max="1" width="4.375" style="3" customWidth="1"/>
    <col min="2" max="16384" width="9" style="3"/>
  </cols>
  <sheetData>
    <row r="1" spans="2:20" ht="18.75">
      <c r="B1" s="336" t="s">
        <v>153</v>
      </c>
      <c r="C1" s="337"/>
      <c r="D1" s="337"/>
      <c r="E1" s="337"/>
      <c r="F1" s="337"/>
      <c r="G1" s="337"/>
      <c r="H1" s="337"/>
      <c r="I1" s="337"/>
      <c r="J1" s="337"/>
    </row>
    <row r="2" spans="2:20" ht="7.5" customHeight="1"/>
    <row r="3" spans="2:20" ht="22.5" customHeight="1" thickBot="1">
      <c r="B3" s="338" t="s">
        <v>15</v>
      </c>
      <c r="C3" s="298"/>
      <c r="D3" s="4" t="s">
        <v>16</v>
      </c>
      <c r="E3" s="339" t="str">
        <f>IF(J4="","",VLOOKUP(J4,ｸﾗﾌﾞ代表者,2,FALSE))</f>
        <v/>
      </c>
      <c r="F3" s="339"/>
      <c r="G3" s="339"/>
      <c r="H3" s="339"/>
      <c r="I3" s="3" t="s">
        <v>17</v>
      </c>
      <c r="J3" s="5" t="s">
        <v>0</v>
      </c>
    </row>
    <row r="4" spans="2:20" ht="22.5" customHeight="1" thickBot="1">
      <c r="B4" s="340" t="s">
        <v>18</v>
      </c>
      <c r="C4" s="304"/>
      <c r="D4" s="277" t="str">
        <f>IF(J4="","",VLOOKUP(J4,ｸﾗﾌﾞ代表者,10,FALSE))</f>
        <v/>
      </c>
      <c r="E4" s="278" t="str">
        <f>IF(J4="","",VLOOKUP(J4,ｸﾗﾌﾞ代表者,11,FALSE))</f>
        <v/>
      </c>
      <c r="F4" s="302" t="s">
        <v>19</v>
      </c>
      <c r="G4" s="304"/>
      <c r="H4" s="341" t="str">
        <f>IF(J4="","",VLOOKUP(J4,ｸﾗﾌﾞ代表者,23,FALSE))</f>
        <v/>
      </c>
      <c r="I4" s="342"/>
      <c r="J4" s="276" t="str">
        <f>'【原本】(男)'!A3</f>
        <v/>
      </c>
    </row>
    <row r="5" spans="2:20" ht="22.5" customHeight="1" thickBot="1">
      <c r="B5" s="6" t="s">
        <v>20</v>
      </c>
      <c r="C5" s="279" t="str">
        <f>IF(J4="","",VLOOKUP(J4,ｸﾗﾌﾞ代表者,12,FALSE))</f>
        <v/>
      </c>
      <c r="D5" s="343" t="str">
        <f>IF(J4="","",CONCATENATE(VLOOKUP(J4,ｸﾗﾌﾞ代表者,13,FALSE),VLOOKUP(J4,ｸﾗﾌﾞ代表者,14,FALSE)))</f>
        <v/>
      </c>
      <c r="E5" s="343"/>
      <c r="F5" s="344"/>
      <c r="G5" s="7" t="s">
        <v>21</v>
      </c>
      <c r="H5" s="345" t="str">
        <f>IF(J4="","",VLOOKUP(J4,ｸﾗﾌﾞ代表者,18,FALSE))</f>
        <v/>
      </c>
      <c r="I5" s="346"/>
      <c r="J5" s="347"/>
    </row>
    <row r="6" spans="2:20" ht="14.25" thickBot="1">
      <c r="B6" s="8"/>
      <c r="C6" s="8"/>
      <c r="D6" s="8"/>
      <c r="E6" s="8"/>
      <c r="F6" s="8"/>
      <c r="G6" s="8"/>
      <c r="H6" s="8"/>
      <c r="I6" s="8"/>
      <c r="J6" s="238"/>
    </row>
    <row r="7" spans="2:20" ht="30" customHeight="1">
      <c r="B7" s="348" t="s">
        <v>22</v>
      </c>
      <c r="C7" s="349"/>
      <c r="D7" s="349"/>
      <c r="E7" s="349"/>
      <c r="F7" s="349"/>
      <c r="G7" s="349"/>
      <c r="H7" s="349"/>
      <c r="I7" s="349"/>
      <c r="J7" s="350"/>
    </row>
    <row r="8" spans="2:20" ht="30" customHeight="1">
      <c r="B8" s="239" t="s">
        <v>23</v>
      </c>
      <c r="C8" s="351" t="s">
        <v>154</v>
      </c>
      <c r="D8" s="351"/>
      <c r="E8" s="351"/>
      <c r="F8" s="351"/>
      <c r="G8" s="351" t="s">
        <v>155</v>
      </c>
      <c r="H8" s="351"/>
      <c r="I8" s="351"/>
      <c r="J8" s="352"/>
    </row>
    <row r="9" spans="2:20" ht="30" customHeight="1">
      <c r="B9" s="240" t="s">
        <v>24</v>
      </c>
      <c r="C9" s="353" t="s">
        <v>135</v>
      </c>
      <c r="D9" s="354"/>
      <c r="E9" s="275">
        <f>'⑥【総合】男(Ｗ・Ｓ)'!D8+'⑥【総合】女(Ｗ・Ｓ)'!D8</f>
        <v>0</v>
      </c>
      <c r="F9" s="241" t="s">
        <v>8</v>
      </c>
      <c r="G9" s="353" t="s">
        <v>140</v>
      </c>
      <c r="H9" s="354"/>
      <c r="I9" s="275">
        <f>'⑥【総合】男(Ｗ・Ｓ)'!I8+'⑥【総合】女(Ｗ・Ｓ)'!I8</f>
        <v>0</v>
      </c>
      <c r="J9" s="242" t="s">
        <v>8</v>
      </c>
    </row>
    <row r="10" spans="2:20" ht="30" customHeight="1">
      <c r="B10" s="243" t="s">
        <v>25</v>
      </c>
      <c r="C10" s="353" t="s">
        <v>135</v>
      </c>
      <c r="D10" s="354"/>
      <c r="E10" s="275">
        <f>E9*1300</f>
        <v>0</v>
      </c>
      <c r="F10" s="241" t="s">
        <v>26</v>
      </c>
      <c r="G10" s="353" t="s">
        <v>140</v>
      </c>
      <c r="H10" s="354"/>
      <c r="I10" s="275">
        <f>I9*1300</f>
        <v>0</v>
      </c>
      <c r="J10" s="242" t="s">
        <v>26</v>
      </c>
      <c r="M10" s="9"/>
    </row>
    <row r="11" spans="2:20" ht="60" customHeight="1">
      <c r="B11" s="244" t="s">
        <v>27</v>
      </c>
      <c r="C11" s="245"/>
      <c r="D11" s="246"/>
      <c r="E11" s="355">
        <f>E10+I10</f>
        <v>0</v>
      </c>
      <c r="F11" s="355"/>
      <c r="G11" s="247"/>
      <c r="H11" s="248" t="s">
        <v>26</v>
      </c>
      <c r="I11" s="246"/>
      <c r="J11" s="249"/>
    </row>
    <row r="12" spans="2:20" ht="15" customHeight="1">
      <c r="B12" s="10"/>
      <c r="C12" s="250"/>
      <c r="D12" s="250"/>
      <c r="E12" s="251" t="s">
        <v>28</v>
      </c>
      <c r="G12" s="252"/>
      <c r="H12" s="253" t="s">
        <v>29</v>
      </c>
      <c r="I12" s="254"/>
      <c r="J12" s="255" t="s">
        <v>30</v>
      </c>
    </row>
    <row r="13" spans="2:20" ht="15" customHeight="1">
      <c r="B13" s="256" t="s">
        <v>31</v>
      </c>
      <c r="C13" s="253"/>
      <c r="D13" s="253"/>
      <c r="E13" s="253"/>
      <c r="F13" s="253"/>
      <c r="G13" s="253"/>
      <c r="H13" s="253"/>
      <c r="I13" s="253"/>
      <c r="J13" s="257"/>
    </row>
    <row r="14" spans="2:20" ht="15" customHeight="1">
      <c r="B14" s="256" t="s">
        <v>32</v>
      </c>
      <c r="C14" s="253"/>
      <c r="D14" s="253"/>
      <c r="E14" s="253"/>
      <c r="F14" s="253"/>
      <c r="G14" s="253"/>
      <c r="H14" s="253"/>
      <c r="I14" s="253"/>
      <c r="J14" s="257"/>
    </row>
    <row r="15" spans="2:20" ht="15" customHeight="1">
      <c r="B15" s="356" t="s">
        <v>33</v>
      </c>
      <c r="C15" s="357"/>
      <c r="D15" s="216" t="s">
        <v>34</v>
      </c>
      <c r="J15" s="257"/>
      <c r="L15" s="258"/>
      <c r="M15" s="258"/>
      <c r="N15" s="258"/>
      <c r="O15" s="258"/>
      <c r="P15" s="258"/>
      <c r="Q15" s="258"/>
      <c r="R15" s="258"/>
      <c r="S15" s="258"/>
      <c r="T15" s="258"/>
    </row>
    <row r="16" spans="2:20" ht="15" customHeight="1">
      <c r="B16" s="356" t="s">
        <v>35</v>
      </c>
      <c r="C16" s="357"/>
      <c r="D16" s="216" t="s">
        <v>36</v>
      </c>
      <c r="J16" s="257"/>
      <c r="L16" s="258"/>
      <c r="M16" s="258"/>
      <c r="N16" s="258"/>
      <c r="O16" s="258"/>
      <c r="P16" s="258"/>
      <c r="Q16" s="258"/>
      <c r="R16" s="258"/>
      <c r="S16" s="258"/>
      <c r="T16" s="258"/>
    </row>
    <row r="17" spans="2:20" ht="15" customHeight="1">
      <c r="B17" s="356" t="s">
        <v>37</v>
      </c>
      <c r="C17" s="357"/>
      <c r="D17" s="216" t="s">
        <v>38</v>
      </c>
      <c r="J17" s="257"/>
      <c r="L17" s="258"/>
      <c r="M17" s="258"/>
      <c r="N17" s="258"/>
      <c r="O17" s="258"/>
      <c r="P17" s="258"/>
      <c r="Q17" s="258"/>
      <c r="R17" s="258"/>
      <c r="S17" s="258"/>
      <c r="T17" s="258"/>
    </row>
    <row r="18" spans="2:20" ht="15" customHeight="1">
      <c r="B18" s="11"/>
      <c r="J18" s="257"/>
    </row>
    <row r="19" spans="2:20" ht="15" customHeight="1">
      <c r="B19" s="256" t="s">
        <v>39</v>
      </c>
      <c r="C19" s="253"/>
      <c r="D19" s="253"/>
      <c r="E19" s="253"/>
      <c r="F19" s="253"/>
      <c r="G19" s="253"/>
      <c r="H19" s="253"/>
      <c r="I19" s="253"/>
      <c r="J19" s="257"/>
    </row>
    <row r="20" spans="2:20" ht="15" customHeight="1">
      <c r="B20" s="356" t="s">
        <v>35</v>
      </c>
      <c r="C20" s="357"/>
      <c r="D20" s="216" t="s">
        <v>40</v>
      </c>
      <c r="J20" s="257"/>
      <c r="L20" s="258"/>
      <c r="M20" s="258"/>
      <c r="N20" s="258"/>
      <c r="O20" s="258"/>
      <c r="P20" s="258"/>
      <c r="Q20" s="258"/>
      <c r="R20" s="258"/>
      <c r="S20" s="258"/>
      <c r="T20" s="258"/>
    </row>
    <row r="21" spans="2:20" ht="15" customHeight="1">
      <c r="B21" s="356" t="s">
        <v>37</v>
      </c>
      <c r="C21" s="357"/>
      <c r="D21" s="216" t="s">
        <v>38</v>
      </c>
      <c r="J21" s="257"/>
    </row>
    <row r="22" spans="2:20" ht="15" customHeight="1" thickBot="1">
      <c r="B22" s="12"/>
      <c r="C22" s="13"/>
      <c r="D22" s="259"/>
      <c r="E22" s="14">
        <f>SUM(E23:E24)</f>
        <v>0</v>
      </c>
      <c r="F22" s="260"/>
      <c r="G22" s="260"/>
      <c r="H22" s="260"/>
      <c r="I22" s="14">
        <f>SUM(I23:I24)</f>
        <v>0</v>
      </c>
      <c r="J22" s="261"/>
    </row>
    <row r="23" spans="2:20" ht="15" customHeight="1">
      <c r="B23" s="358" t="s">
        <v>41</v>
      </c>
      <c r="C23" s="358"/>
      <c r="D23" s="358"/>
      <c r="E23" s="281"/>
      <c r="F23" s="15" t="s">
        <v>8</v>
      </c>
      <c r="G23" s="358" t="s">
        <v>42</v>
      </c>
      <c r="H23" s="358"/>
      <c r="I23" s="281"/>
      <c r="J23" s="15" t="s">
        <v>8</v>
      </c>
    </row>
    <row r="24" spans="2:20" ht="15" customHeight="1" thickBot="1">
      <c r="B24" s="359" t="s">
        <v>43</v>
      </c>
      <c r="C24" s="359"/>
      <c r="D24" s="359"/>
      <c r="E24" s="280"/>
      <c r="F24" s="16" t="s">
        <v>8</v>
      </c>
      <c r="G24" s="359" t="s">
        <v>44</v>
      </c>
      <c r="H24" s="359"/>
      <c r="I24" s="280"/>
      <c r="J24" s="16" t="s">
        <v>8</v>
      </c>
    </row>
    <row r="25" spans="2:20" ht="30" customHeight="1">
      <c r="B25" s="348" t="s">
        <v>45</v>
      </c>
      <c r="C25" s="349"/>
      <c r="D25" s="349"/>
      <c r="E25" s="349"/>
      <c r="F25" s="349"/>
      <c r="G25" s="349"/>
      <c r="H25" s="349"/>
      <c r="I25" s="349"/>
      <c r="J25" s="350"/>
    </row>
    <row r="26" spans="2:20" ht="30" customHeight="1">
      <c r="B26" s="239" t="s">
        <v>46</v>
      </c>
      <c r="C26" s="361" t="s">
        <v>47</v>
      </c>
      <c r="D26" s="362"/>
      <c r="E26" s="362"/>
      <c r="F26" s="363"/>
      <c r="G26" s="361" t="s">
        <v>48</v>
      </c>
      <c r="H26" s="364"/>
      <c r="I26" s="364"/>
      <c r="J26" s="365"/>
    </row>
    <row r="27" spans="2:20" ht="30" customHeight="1">
      <c r="B27" s="262" t="s">
        <v>49</v>
      </c>
      <c r="C27" s="366" t="s">
        <v>156</v>
      </c>
      <c r="D27" s="354"/>
      <c r="E27" s="275">
        <f>IF(E24="",'【原本】(男)'!H31+'【原本】(女)'!H31-E23,IF(E24=0,0,IF(E24&gt;0,E24,'【原本】(男)'!H31+'【原本】(女)'!H31)))</f>
        <v>0</v>
      </c>
      <c r="F27" s="241" t="s">
        <v>8</v>
      </c>
      <c r="G27" s="366" t="s">
        <v>157</v>
      </c>
      <c r="H27" s="354"/>
      <c r="I27" s="275">
        <f>IF(I24="",'【原本】(男)'!B31+'【原本】(女)'!B31-I23,IF(I24=0,0,IF(I24&gt;0,I24,'【原本】(男)'!B31+'【原本】(女)'!B31)))</f>
        <v>0</v>
      </c>
      <c r="J27" s="242" t="s">
        <v>8</v>
      </c>
    </row>
    <row r="28" spans="2:20" ht="30" customHeight="1">
      <c r="B28" s="263" t="s">
        <v>25</v>
      </c>
      <c r="C28" s="353" t="s">
        <v>50</v>
      </c>
      <c r="D28" s="354"/>
      <c r="E28" s="275">
        <f>E27*1000</f>
        <v>0</v>
      </c>
      <c r="F28" s="241" t="s">
        <v>26</v>
      </c>
      <c r="G28" s="353" t="s">
        <v>51</v>
      </c>
      <c r="H28" s="354"/>
      <c r="I28" s="275">
        <f>I27*1700</f>
        <v>0</v>
      </c>
      <c r="J28" s="242" t="s">
        <v>26</v>
      </c>
      <c r="M28" s="9"/>
    </row>
    <row r="29" spans="2:20" ht="60" customHeight="1">
      <c r="B29" s="264" t="s">
        <v>27</v>
      </c>
      <c r="C29" s="245"/>
      <c r="D29" s="246"/>
      <c r="E29" s="360">
        <f>E28+I28</f>
        <v>0</v>
      </c>
      <c r="F29" s="360"/>
      <c r="G29" s="247"/>
      <c r="H29" s="248" t="s">
        <v>26</v>
      </c>
      <c r="I29" s="246"/>
      <c r="J29" s="249"/>
    </row>
    <row r="30" spans="2:20">
      <c r="B30" s="17"/>
      <c r="C30" s="18"/>
      <c r="D30" s="18"/>
      <c r="E30" s="251" t="s">
        <v>28</v>
      </c>
      <c r="G30" s="265"/>
      <c r="H30" s="253" t="s">
        <v>29</v>
      </c>
      <c r="I30" s="265"/>
      <c r="J30" s="255" t="s">
        <v>30</v>
      </c>
    </row>
    <row r="31" spans="2:20">
      <c r="B31" s="256" t="s">
        <v>52</v>
      </c>
      <c r="C31" s="253"/>
      <c r="D31" s="253"/>
      <c r="E31" s="253"/>
      <c r="F31" s="253"/>
      <c r="G31" s="253"/>
      <c r="H31" s="253"/>
      <c r="I31" s="253"/>
      <c r="J31" s="255"/>
    </row>
    <row r="32" spans="2:20">
      <c r="B32" s="356" t="s">
        <v>33</v>
      </c>
      <c r="C32" s="357"/>
      <c r="D32" s="216" t="s">
        <v>34</v>
      </c>
      <c r="J32" s="257"/>
    </row>
    <row r="33" spans="2:20" ht="14.25">
      <c r="B33" s="356" t="s">
        <v>35</v>
      </c>
      <c r="C33" s="357"/>
      <c r="D33" s="216" t="s">
        <v>53</v>
      </c>
      <c r="J33" s="257"/>
      <c r="L33" s="258"/>
      <c r="M33" s="258"/>
      <c r="N33" s="258"/>
      <c r="O33" s="258"/>
      <c r="P33" s="258"/>
      <c r="Q33" s="258"/>
      <c r="R33" s="258"/>
      <c r="S33" s="258"/>
      <c r="T33" s="258"/>
    </row>
    <row r="34" spans="2:20">
      <c r="B34" s="356" t="s">
        <v>37</v>
      </c>
      <c r="C34" s="357"/>
      <c r="D34" s="216" t="s">
        <v>38</v>
      </c>
      <c r="J34" s="257"/>
    </row>
    <row r="35" spans="2:20" ht="15" thickBot="1">
      <c r="B35" s="266"/>
      <c r="C35" s="267"/>
      <c r="D35" s="267"/>
      <c r="E35" s="267"/>
      <c r="F35" s="267"/>
      <c r="G35" s="267"/>
      <c r="H35" s="267"/>
      <c r="I35" s="267"/>
      <c r="J35" s="268"/>
    </row>
    <row r="36" spans="2:20">
      <c r="B36" s="269"/>
    </row>
    <row r="37" spans="2:20">
      <c r="B37" s="270"/>
      <c r="C37" s="270"/>
      <c r="D37" s="270"/>
      <c r="E37" s="270"/>
      <c r="F37" s="270"/>
      <c r="G37" s="270"/>
      <c r="H37" s="270"/>
      <c r="I37" s="270"/>
    </row>
  </sheetData>
  <sheetProtection sheet="1" objects="1" scenarios="1" formatCells="0" selectLockedCells="1"/>
  <mergeCells count="36">
    <mergeCell ref="E29:F29"/>
    <mergeCell ref="B32:C32"/>
    <mergeCell ref="B33:C33"/>
    <mergeCell ref="B34:C34"/>
    <mergeCell ref="B25:J25"/>
    <mergeCell ref="C26:F26"/>
    <mergeCell ref="G26:J26"/>
    <mergeCell ref="C27:D27"/>
    <mergeCell ref="G27:H27"/>
    <mergeCell ref="C28:D28"/>
    <mergeCell ref="B15:C15"/>
    <mergeCell ref="B16:C16"/>
    <mergeCell ref="B17:C17"/>
    <mergeCell ref="G28:H28"/>
    <mergeCell ref="B20:C20"/>
    <mergeCell ref="B21:C21"/>
    <mergeCell ref="B23:D23"/>
    <mergeCell ref="G23:H23"/>
    <mergeCell ref="B24:D24"/>
    <mergeCell ref="G24:H24"/>
    <mergeCell ref="C9:D9"/>
    <mergeCell ref="G9:H9"/>
    <mergeCell ref="C10:D10"/>
    <mergeCell ref="G10:H10"/>
    <mergeCell ref="E11:F11"/>
    <mergeCell ref="D5:F5"/>
    <mergeCell ref="H5:J5"/>
    <mergeCell ref="B7:J7"/>
    <mergeCell ref="C8:F8"/>
    <mergeCell ref="G8:J8"/>
    <mergeCell ref="B1:J1"/>
    <mergeCell ref="B3:C3"/>
    <mergeCell ref="E3:H3"/>
    <mergeCell ref="B4:C4"/>
    <mergeCell ref="F4:G4"/>
    <mergeCell ref="H4:I4"/>
  </mergeCells>
  <phoneticPr fontId="3"/>
  <pageMargins left="0.78740157480314965" right="0.39370078740157483" top="0.78740157480314965" bottom="0.19685039370078741" header="0.31496062992125984" footer="0.31496062992125984"/>
  <pageSetup paperSize="9" scale="110" orientation="portrait"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取扱説明書</vt:lpstr>
      <vt:lpstr>【原本】(男)</vt:lpstr>
      <vt:lpstr>【原本】(女)</vt:lpstr>
      <vt:lpstr>⑥【総合】男(Ｗ・Ｓ)</vt:lpstr>
      <vt:lpstr>⑥【総合】女(Ｗ・Ｓ)</vt:lpstr>
      <vt:lpstr>⑥【総合】内訳書</vt:lpstr>
      <vt:lpstr>'【原本】(女)'!Print_Area</vt:lpstr>
      <vt:lpstr>'【原本】(男)'!Print_Area</vt:lpstr>
      <vt:lpstr>'⑥【総合】女(Ｗ・Ｓ)'!Print_Area</vt:lpstr>
      <vt:lpstr>'⑥【総合】男(Ｗ・Ｓ)'!Print_Area</vt:lpstr>
      <vt:lpstr>⑥【総合】内訳書!Print_Area</vt:lpstr>
      <vt:lpstr>取扱説明書!Print_Area</vt:lpstr>
      <vt:lpstr>ｸﾗﾌﾞ代表者</vt:lpstr>
      <vt:lpstr>クラブ番号</vt:lpstr>
      <vt:lpstr>ﾏｲﾁｰﾑ女子登録数</vt:lpstr>
      <vt:lpstr>ﾏｲﾁｰﾑ男子登録数</vt:lpstr>
      <vt:lpstr>ﾏｲﾁｰﾑ登録者女子番号</vt:lpstr>
      <vt:lpstr>ﾏｲﾁｰﾑ登録者男子番号</vt:lpstr>
      <vt:lpstr>女子登録番号</vt:lpstr>
      <vt:lpstr>男子登録番号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木寺哲治</dc:creator>
  <cp:lastModifiedBy>野村 千加子</cp:lastModifiedBy>
  <dcterms:created xsi:type="dcterms:W3CDTF">2017-03-24T19:48:47Z</dcterms:created>
  <dcterms:modified xsi:type="dcterms:W3CDTF">2019-03-01T09:06:04Z</dcterms:modified>
</cp:coreProperties>
</file>